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заказ'!$A$1:$I$53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<sst xmlns="http://schemas.openxmlformats.org/spreadsheetml/2006/main" uniqueCount="188">
  <si>
    <t xml:space="preserve">   ·   Прайс-лист «Фоамиран» · 21.09.2026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</si>
  <si>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</si>
  <si>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</si>
  <si>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</si>
  <si>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</si>
  <si>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</si>
  <si>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</si>
  <si>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21.09.2026 13:51</t>
  </si>
  <si>
    <t>Категория</t>
  </si>
  <si>
    <t>Фоамиран</t>
  </si>
  <si>
    <t>Источник</t>
  </si>
  <si>
    <t>https://www.test.lavrpack.ru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</si>
  <si>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</si>
  <si>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www.test.lavrpack.ru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</si>
  <si>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</si>
  <si>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</si>
  <si>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</si>
  <si>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</si>
  <si>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</si>
  <si>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</si>
  <si>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</si>
  <si>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Розница, с НДС</t>
  </si>
  <si>
    <t>Опт, с НДС</t>
  </si>
  <si>
    <t>В наличии</t>
  </si>
  <si>
    <t>Заказать</t>
  </si>
  <si>
    <t>Сумма</t>
  </si>
  <si>
    <t>Фоамиран · 60×70см 1 мм — 32 поз.</t>
  </si>
  <si>
    <t>8e85eb38-75f7-11ed-bb4b-00e01a6800eb#37281ef5-d25e-11ef-ab3c-22344d083d2c</t>
  </si>
  <si>
    <t>77642</t>
  </si>
  <si>
    <t>Китай, Нежно-сиреневый (PMS 671)</t>
  </si>
  <si>
    <t>60×70см 1 мм</t>
  </si>
  <si>
    <t>упак</t>
  </si>
  <si>
    <t>https://www.test.lavrpack.ru/local/templates/phoenix_v1/images_cache/thumbs/00710224ebb326c3650520c0497ee728.webp?v=1789960685</t>
  </si>
  <si>
    <t>8e85eb38-75f7-11ed-bb4b-00e01a6800eb#bf2e553f-fc2e-11f0-ab4d-22344d083d2c</t>
  </si>
  <si>
    <t>Китай, Пыльный голубой (P304)</t>
  </si>
  <si>
    <t>https://www.test.lavrpack.ru/local/templates/phoenix_v1/images_cache/thumbs/e7fc1a6351d98288b0ade171915a312b.webp?v=1789960685</t>
  </si>
  <si>
    <t>8e85eb38-75f7-11ed-bb4b-00e01a6800eb#e2fd3f71-75f7-11ed-bb4b-00e01a6800eb</t>
  </si>
  <si>
    <t>Китай, Красный (REVA-1902)</t>
  </si>
  <si>
    <t>https://www.test.lavrpack.ru/local/templates/phoenix_v1/images_cache/thumbs/5d5744f0a858820ab88139ecd0cbcbd2.webp?v=1789960685</t>
  </si>
  <si>
    <t>8e85eb38-75f7-11ed-bb4b-00e01a6800eb#122eb774-75ff-11ed-bb4b-00e01a6800eb</t>
  </si>
  <si>
    <t>Китай, Лаванда (REVA-1927)</t>
  </si>
  <si>
    <t>https://www.test.lavrpack.ru/local/templates/phoenix_v1/images_cache/thumbs/378f79828cbb6d7f53d11dd62bc68f53.webp?v=1789960685</t>
  </si>
  <si>
    <t>8e85eb38-75f7-11ed-bb4b-00e01a6800eb#0de69a11-fc2f-11f0-ab4d-22344d083d2c</t>
  </si>
  <si>
    <t>Китай, Светло бежевый (P719)</t>
  </si>
  <si>
    <t>https://www.test.lavrpack.ru/local/templates/phoenix_v1/images_cache/thumbs/1aa131684d4ab793c0a37b7acfd0b051.webp?v=1789960685</t>
  </si>
  <si>
    <t>8e85eb38-75f7-11ed-bb4b-00e01a6800eb#c86dc0a1-8684-11ed-bb4b-00e01a6800eb</t>
  </si>
  <si>
    <t>Китай, Темно-фиолетовый (REVA-1925)</t>
  </si>
  <si>
    <t>https://www.test.lavrpack.ru/local/templates/phoenix_v1/images_cache/thumbs/dc602fc5ace337fc0ebc1cd94a49a709.webp?v=1789960685</t>
  </si>
  <si>
    <t>8e85eb38-75f7-11ed-bb4b-00e01a6800eb#2ddee088-d25e-11ef-ab3c-22344d083d2c</t>
  </si>
  <si>
    <t>Китай, Нежно-розовый (PMS 670)</t>
  </si>
  <si>
    <t>https://www.test.lavrpack.ru/local/templates/phoenix_v1/images_cache/thumbs/0f0016ee59c9500b2354a57a951b9458.webp?v=1789960685</t>
  </si>
  <si>
    <t>8e85eb38-75f7-11ed-bb4b-00e01a6800eb#e028ca2a-75ff-11ed-bb4b-00e01a6800eb</t>
  </si>
  <si>
    <t>Китай, Небесный (REVA-1920)</t>
  </si>
  <si>
    <t>https://www.test.lavrpack.ru/local/templates/phoenix_v1/images_cache/thumbs/14c8de5f429b85b878ead2c7b431fd35.webp?v=1789960685</t>
  </si>
  <si>
    <t>8e85eb38-75f7-11ed-bb4b-00e01a6800eb#1891b3d8-7608-11ed-bb4b-00e01a6800eb</t>
  </si>
  <si>
    <t>Китай, Черный (REVA-1928)</t>
  </si>
  <si>
    <t>https://www.test.lavrpack.ru/local/templates/phoenix_v1/images_cache/thumbs/3571c321191fab25320d19b2b810c4ae.webp?v=1789960685</t>
  </si>
  <si>
    <t>8e85eb38-75f7-11ed-bb4b-00e01a6800eb#eb12c407-d25d-11ef-ab3c-22344d083d2c</t>
  </si>
  <si>
    <t>Китай, Бледно-сиреневый (PMS 250)</t>
  </si>
  <si>
    <t>https://www.test.lavrpack.ru/local/templates/phoenix_v1/images_cache/thumbs/72c0d8860a779296977c36f8e4b0e520.webp?v=1789960685</t>
  </si>
  <si>
    <t>8e85eb38-75f7-11ed-bb4b-00e01a6800eb#67693c75-75ff-11ed-bb4b-00e01a6800eb</t>
  </si>
  <si>
    <t>Китай, Лайм (REVA-1953)</t>
  </si>
  <si>
    <t>https://www.test.lavrpack.ru/local/templates/phoenix_v1/images_cache/thumbs/faefd812c531de3dd4a78eb3110aaac2.webp?v=1789960685</t>
  </si>
  <si>
    <t>8e85eb38-75f7-11ed-bb4b-00e01a6800eb#3be5cd7e-d25e-11ef-ab3c-22344d083d2c</t>
  </si>
  <si>
    <t>Китай, Кремово-розовый (PMS 691)</t>
  </si>
  <si>
    <t>https://www.test.lavrpack.ru/local/templates/phoenix_v1/images_cache/thumbs/83c559ec23cf97def89a22de7856b113.webp?v=1789960685</t>
  </si>
  <si>
    <t>8e85eb38-75f7-11ed-bb4b-00e01a6800eb#01c2265d-7607-11ed-bb4b-00e01a6800eb</t>
  </si>
  <si>
    <t>Китай, Сливовый (REVA-1948)</t>
  </si>
  <si>
    <t>https://www.test.lavrpack.ru/local/templates/phoenix_v1/images_cache/thumbs/f92aa51b56cc542f5b4f8008616efa20.webp?v=1789960685</t>
  </si>
  <si>
    <t>8e85eb38-75f7-11ed-bb4b-00e01a6800eb#153c0191-d25e-11ef-ab3c-22344d083d2c</t>
  </si>
  <si>
    <t>Китай, Холодно-розовый (PMS 495)</t>
  </si>
  <si>
    <t>https://www.test.lavrpack.ru/local/templates/phoenix_v1/images_cache/thumbs/db9bc9d6d3051e4a8346cd54c43309f0.webp?v=1789960685</t>
  </si>
  <si>
    <t>8e85eb38-75f7-11ed-bb4b-00e01a6800eb#abdaf19d-8515-11ed-bb4b-00e01a6800eb</t>
  </si>
  <si>
    <t>Китай, Бордовый (REVA-1901)</t>
  </si>
  <si>
    <t>https://www.test.lavrpack.ru/local/templates/phoenix_v1/images_cache/thumbs/e84aef6e2007d39f85380168198d2db9.webp?v=1789960685</t>
  </si>
  <si>
    <t>8e85eb38-75f7-11ed-bb4b-00e01a6800eb#d96ca276-d25d-11ef-ab3c-22344d083d2c</t>
  </si>
  <si>
    <t>Китай, Бледно-розовый (PMS 196)</t>
  </si>
  <si>
    <t>https://www.test.lavrpack.ru/local/templates/phoenix_v1/images_cache/thumbs/96440f1fa6080f9880b7e3d82790bc12.webp?v=1789960685</t>
  </si>
  <si>
    <t>8e85eb38-75f7-11ed-bb4b-00e01a6800eb#977a75c4-7606-11ed-bb4b-00e01a6800eb</t>
  </si>
  <si>
    <t>Китай, Серый (REVA-1921)</t>
  </si>
  <si>
    <t>https://www.test.lavrpack.ru/local/templates/phoenix_v1/images_cache/thumbs/0fbce4c047b3a26ce3f1d841dd13764f.webp?v=1789960685</t>
  </si>
  <si>
    <t>8e85eb38-75f7-11ed-bb4b-00e01a6800eb#9ac9b6b8-75fc-11ed-bb4b-00e01a6800eb</t>
  </si>
  <si>
    <t>Китай, Алый  (REVA-1939)</t>
  </si>
  <si>
    <t>https://www.test.lavrpack.ru/local/templates/phoenix_v1/images_cache/thumbs/60110e30e9dbabb19d3d5c1d5c78136c.webp?v=1789960685</t>
  </si>
  <si>
    <t>8e85eb38-75f7-11ed-bb4b-00e01a6800eb#91e78d28-75ff-11ed-bb4b-00e01a6800eb</t>
  </si>
  <si>
    <t>Китай, Малиновый (REVA-1904)</t>
  </si>
  <si>
    <t>https://www.test.lavrpack.ru/local/templates/phoenix_v1/images_cache/thumbs/909694585224ba8d3f68b3cbb5e07964.webp?v=1789960685</t>
  </si>
  <si>
    <t>8e85eb38-75f7-11ed-bb4b-00e01a6800eb#f10caa9c-d25d-11ef-ab3c-22344d083d2c</t>
  </si>
  <si>
    <t>Китай, Светлая лаванда (PMS 263)</t>
  </si>
  <si>
    <t>https://www.test.lavrpack.ru/local/templates/phoenix_v1/images_cache/thumbs/4142ab11165b73f0da228d3438fb5924.webp?v=1789960685</t>
  </si>
  <si>
    <t>8e85eb38-75f7-11ed-bb4b-00e01a6800eb#eb0d087e-75f7-11ed-bb4b-00e01a6800eb</t>
  </si>
  <si>
    <t>Китай, Розовый (REVA-1945)</t>
  </si>
  <si>
    <t>https://www.test.lavrpack.ru/local/templates/phoenix_v1/images_cache/thumbs/3fb026be6bcf5f3c10df72593d509727.webp?v=1789960685</t>
  </si>
  <si>
    <t>8e85eb38-75f7-11ed-bb4b-00e01a6800eb#fa6bcb23-75f7-11ed-bb4b-00e01a6800eb</t>
  </si>
  <si>
    <t>Китай, Коричневый (REVA-1923)</t>
  </si>
  <si>
    <t>https://www.test.lavrpack.ru/local/templates/phoenix_v1/images_cache/thumbs/6c8a00460d3e31de0f389ab9d1b150ac.webp?v=1789960685</t>
  </si>
  <si>
    <t>8e85eb38-75f7-11ed-bb4b-00e01a6800eb#42603392-75ff-11ed-bb4b-00e01a6800eb</t>
  </si>
  <si>
    <t>Китай, Лазурный (REVA-1919)</t>
  </si>
  <si>
    <t>https://www.test.lavrpack.ru/local/templates/phoenix_v1/images_cache/thumbs/fba4ff83f64a2a4b3646d2773ed61a10.webp?v=1789960685</t>
  </si>
  <si>
    <t>8e85eb38-75f7-11ed-bb4b-00e01a6800eb#8dca5c7a-75f8-11ed-bb4b-00e01a6800eb</t>
  </si>
  <si>
    <t>Китай, Слоновая кость (REVA-1936)</t>
  </si>
  <si>
    <t>https://www.test.lavrpack.ru/local/templates/phoenix_v1/images_cache/thumbs/875b12995139bad7950dbe55c81d94cd.webp?v=1789960685</t>
  </si>
  <si>
    <t>8e85eb38-75f7-11ed-bb4b-00e01a6800eb#c27f3fe3-d25d-11ef-ab3c-22344d083d2c</t>
  </si>
  <si>
    <t>Китай, Пыльно-розовый (PMS 176)</t>
  </si>
  <si>
    <t>https://www.test.lavrpack.ru/local/templates/phoenix_v1/images_cache/thumbs/2c6ba52bc502faac82c87220c311faa3.webp?v=1789960685</t>
  </si>
  <si>
    <t>8e85eb38-75f7-11ed-bb4b-00e01a6800eb#a9a89602-7607-11ed-bb4b-00e01a6800eb</t>
  </si>
  <si>
    <t>Китай, Тиффани (REVA-1947)</t>
  </si>
  <si>
    <t>https://www.test.lavrpack.ru/local/templates/phoenix_v1/images_cache/thumbs/94e1bb80ead30631737b9f4ceda88461.webp?v=1789960685</t>
  </si>
  <si>
    <t>8e85eb38-75f7-11ed-bb4b-00e01a6800eb#d0d73059-d25d-11ef-ab3c-22344d083d2c</t>
  </si>
  <si>
    <t>Китай, Коралл (PMS 1788)</t>
  </si>
  <si>
    <t>https://www.test.lavrpack.ru/local/templates/phoenix_v1/images_cache/thumbs/eeed88c6e5efa45caaf9e1eff7417377.webp?v=1789960685</t>
  </si>
  <si>
    <t>8e85eb38-75f7-11ed-bb4b-00e01a6800eb#cb4aee55-fc2e-11f0-ab4d-22344d083d2c</t>
  </si>
  <si>
    <t>Китай, Желто-зеленый (P365)</t>
  </si>
  <si>
    <t>https://www.test.lavrpack.ru/local/templates/phoenix_v1/images_cache/thumbs/514570bf9f2ec753b9bc6cfd7fa76322.webp?v=1789960685</t>
  </si>
  <si>
    <t>8e85eb38-75f7-11ed-bb4b-00e01a6800eb#cb1cfebc-8686-11ed-bb4b-00e01a6800eb</t>
  </si>
  <si>
    <t>Китай, Светло-серый (REVA-1955)</t>
  </si>
  <si>
    <t>https://www.test.lavrpack.ru/local/templates/phoenix_v1/images_cache/thumbs/a25eaa245ff7d3c6fdf1d1c0a6d6ea3c.webp?v=1789960685</t>
  </si>
  <si>
    <t>8e85eb38-75f7-11ed-bb4b-00e01a6800eb#60440b3c-75f8-11ed-bb4b-00e01a6800eb</t>
  </si>
  <si>
    <t>Китай, Светло-розовый (REVA-1906)</t>
  </si>
  <si>
    <t>https://www.test.lavrpack.ru/local/templates/phoenix_v1/images_cache/thumbs/8365f080c5b6b4b5fa45ec00afe55ffb.webp?v=1789960685</t>
  </si>
  <si>
    <t>8e85eb38-75f7-11ed-bb4b-00e01a6800eb#aacb9e96-1678-11ee-8f7e-00e01a6800eb</t>
  </si>
  <si>
    <t>Китай, Чисто белый (REVA-1929)</t>
  </si>
  <si>
    <t>https://www.test.lavrpack.ru/local/templates/phoenix_v1/images_cache/thumbs/fa5c9e25fb69a4793a7ae3643a7a519c.webp?v=1789960685</t>
  </si>
  <si>
    <t>8e85eb38-75f7-11ed-bb4b-00e01a6800eb#e8ad9ce3-6e6d-11ee-a8ad-00e01a6800eb</t>
  </si>
  <si>
    <t>Китай, Серо-бежевый (REVA-1954)</t>
  </si>
  <si>
    <t>https://www.test.lavrpack.ru/local/templates/phoenix_v1/images_cache/thumbs/224834433945ced0d17bb9e32037bf87.webp?v=1789960685</t>
  </si>
  <si>
    <t>Фоамиран глиттерный · 60×70см 1,5мм — 3 поз.</t>
  </si>
  <si>
    <t>f62bfc7e-86aa-11ed-bb4b-00e01a6800eb#4568d1ed-86ab-11ed-bb4b-00e01a6800eb</t>
  </si>
  <si>
    <t>77918</t>
  </si>
  <si>
    <t>Фоамиран глиттерный</t>
  </si>
  <si>
    <t>Бронза</t>
  </si>
  <si>
    <t>60×70см 1,5мм</t>
  </si>
  <si>
    <t>https://www.test.lavrpack.ru/local/templates/phoenix_v1/images_cache/thumbs/443d1750067beb8f2f1b319f7e5e9291.webp?v=1789960685</t>
  </si>
  <si>
    <t>f62bfc7e-86aa-11ed-bb4b-00e01a6800eb#58777952-86ab-11ed-bb4b-00e01a6800eb</t>
  </si>
  <si>
    <t>Черный</t>
  </si>
  <si>
    <t>https://www.test.lavrpack.ru/local/templates/phoenix_v1/images_cache/thumbs/5a2f443683e439ddb59d25237558f2b1.webp?v=1789960685</t>
  </si>
  <si>
    <t>f62bfc7e-86aa-11ed-bb4b-00e01a6800eb#867e38f6-170f-11ee-8f7e-00e01a6800eb</t>
  </si>
  <si>
    <t>Темно-зеленый</t>
  </si>
  <si>
    <t>https://www.test.lavrpack.ru/local/templates/phoenix_v1/images_cache/thumbs/36303d248bc3ee776247ae91d43c1b3f.webp?v=1789960685</t>
  </si>
  <si>
    <t>Фоамиран плюшевый · 60×70см 2мм — 9 поз.</t>
  </si>
  <si>
    <t>ae0bf9c5-86af-11ed-bb4b-00e01a6800eb#f6c7eaed-86b1-11ed-bb4b-00e01a6800eb</t>
  </si>
  <si>
    <t>77919</t>
  </si>
  <si>
    <t>Фоамиран плюшевый</t>
  </si>
  <si>
    <t>Лайм Plush</t>
  </si>
  <si>
    <t>60×70см 2мм</t>
  </si>
  <si>
    <t>https://www.test.lavrpack.ru/local/templates/phoenix_v1/images_cache/thumbs/81e1c23817e250d05635a974ba095569.webp?v=1789960685</t>
  </si>
  <si>
    <t>ae0bf9c5-86af-11ed-bb4b-00e01a6800eb#182d24ab-86b2-11ed-bb4b-00e01a6800eb</t>
  </si>
  <si>
    <t>Коричневый Plush</t>
  </si>
  <si>
    <t>https://www.test.lavrpack.ru/local/templates/phoenix_v1/images_cache/thumbs/b6fde5671a4d5b942c53dd9125b23a15.webp?v=1789960685</t>
  </si>
  <si>
    <t>ae0bf9c5-86af-11ed-bb4b-00e01a6800eb#658f3c8f-86b2-11ed-bb4b-00e01a6800eb</t>
  </si>
  <si>
    <t>Черный Plush</t>
  </si>
  <si>
    <t>https://www.test.lavrpack.ru/local/templates/phoenix_v1/images_cache/thumbs/4dbda17246b92c9e79ca4ee8528806ca.webp?v=1789960685</t>
  </si>
  <si>
    <t>ae0bf9c5-86af-11ed-bb4b-00e01a6800eb#c606951c-86b1-11ed-bb4b-00e01a6800eb</t>
  </si>
  <si>
    <t>Оранжевый Plush</t>
  </si>
  <si>
    <t>https://www.test.lavrpack.ru/local/templates/phoenix_v1/images_cache/thumbs/5e2127e9b2f0b4d3b7ddd07745fcfb4f.webp?v=1789960685</t>
  </si>
  <si>
    <t>ae0bf9c5-86af-11ed-bb4b-00e01a6800eb#d2309f24-86b1-11ed-bb4b-00e01a6800eb</t>
  </si>
  <si>
    <t>Апельсиновый Plush</t>
  </si>
  <si>
    <t>https://www.test.lavrpack.ru/local/templates/phoenix_v1/images_cache/thumbs/c74b56eadacda247c9f475a25e48ef91.webp?v=1789960685</t>
  </si>
  <si>
    <t>ae0bf9c5-86af-11ed-bb4b-00e01a6800eb#eb35683c-86b1-11ed-bb4b-00e01a6800eb</t>
  </si>
  <si>
    <t>Изумрудный Plush</t>
  </si>
  <si>
    <t>https://www.test.lavrpack.ru/local/templates/phoenix_v1/images_cache/thumbs/1ce4b572ad56c5c620883ff95181bed0.webp?v=1789960685</t>
  </si>
  <si>
    <t>ae0bf9c5-86af-11ed-bb4b-00e01a6800eb#ffa974a3-86b1-11ed-bb4b-00e01a6800eb</t>
  </si>
  <si>
    <t>Королевский синий Plush</t>
  </si>
  <si>
    <t>https://www.test.lavrpack.ru/local/templates/phoenix_v1/images_cache/thumbs/1894bcf7fd7b8c15811944abb3913b01.webp?v=1789960685</t>
  </si>
  <si>
    <t>ae0bf9c5-86af-11ed-bb4b-00e01a6800eb#dfc5891d-86b1-11ed-bb4b-00e01a6800eb</t>
  </si>
  <si>
    <t>Желтый Plush</t>
  </si>
  <si>
    <t>https://www.test.lavrpack.ru/local/templates/phoenix_v1/images_cache/thumbs/f453cf9e4decc5c8636a9d9689abe45a.webp?v=1789960685</t>
  </si>
  <si>
    <t>ae0bf9c5-86af-11ed-bb4b-00e01a6800eb#109780fd-86b2-11ed-bb4b-00e01a6800eb</t>
  </si>
  <si>
    <t>Синий Plush</t>
  </si>
  <si>
    <t>https://www.test.lavrpack.ru/local/templates/phoenix_v1/images_cache/thumbs/b06ec353413d20c88c9a43fc7281b116.webp?v=1789960685</t>
  </si>
  <si>
    <t>Фоамиран радужный · 60×70см 1,5мм — 2 поз.</t>
  </si>
  <si>
    <t>7d38695b-a93a-11ed-ba70-00e01a6800eb#fc89a32f-b1bb-11ed-ba70-00e01a6800eb</t>
  </si>
  <si>
    <t>78590</t>
  </si>
  <si>
    <t>Фоамиран радужный</t>
  </si>
  <si>
    <t>Шампань радужный</t>
  </si>
  <si>
    <t>https://www.test.lavrpack.ru/local/templates/phoenix_v1/images_cache/thumbs/f35717bec21fdcf9119c3cb59bf186fe.webp?v=1789960685</t>
  </si>
  <si>
    <t>7d38695b-a93a-11ed-ba70-00e01a6800eb#aca91647-a93a-11ed-ba70-00e01a6800eb</t>
  </si>
  <si>
    <t>Желтый радужный</t>
  </si>
  <si>
    <t>https://www.test.lavrpack.ru/local/templates/phoenix_v1/images_cache/thumbs/e421a880674ada3796fb976aa9f42027.webp?v=1789960685</t>
  </si>
  <si>
    <t>Выбрано позиций</t>
  </si>
  <si>
    <t>Общее количество</t>
  </si>
  <si>
    <t>Сумма заказа</t>
  </si>
  <si>
    <t>служебная</t>
  </si>
  <si>
    <t>UUID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</si>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</sst>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9.5"/>
      <color rgb="FF913B58"/>
      <name val="Arial"/>
    </font>
    <font>
      <b val="1"/>
      <i val="0"/>
      <strike val="0"/>
      <u val="single"/>
      <sz val="9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1F0EE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4a585b40c90825ee12bb72b1f6d39846.jpg"/><Relationship Id="rId3" Type="http://schemas.openxmlformats.org/officeDocument/2006/relationships/image" Target="../media/ef542681705fef80c5bb06607afa95ee.jpg"/><Relationship Id="rId4" Type="http://schemas.openxmlformats.org/officeDocument/2006/relationships/image" Target="../media/105a1de5e53d59980bdb6983212c875a.jpg"/><Relationship Id="rId5" Type="http://schemas.openxmlformats.org/officeDocument/2006/relationships/image" Target="../media/03fa88c23e62d29c0283487909b8a35e.jpg"/><Relationship Id="rId6" Type="http://schemas.openxmlformats.org/officeDocument/2006/relationships/image" Target="../media/95b402dbd7cb9fac82396cb50ff956e5.jpg"/><Relationship Id="rId7" Type="http://schemas.openxmlformats.org/officeDocument/2006/relationships/image" Target="../media/d20c60941ea65f9b0ee455ecbcc0511a.jpg"/><Relationship Id="rId8" Type="http://schemas.openxmlformats.org/officeDocument/2006/relationships/image" Target="../media/3850d853c7d8808f48c434b905cc43b1.jpg"/><Relationship Id="rId9" Type="http://schemas.openxmlformats.org/officeDocument/2006/relationships/image" Target="../media/a4e3b08ea9e8629dd2d61415f9cc25ec.jpg"/><Relationship Id="rId10" Type="http://schemas.openxmlformats.org/officeDocument/2006/relationships/image" Target="../media/5c00480eabd0e3b52a08920634eaffef.jpg"/><Relationship Id="rId11" Type="http://schemas.openxmlformats.org/officeDocument/2006/relationships/image" Target="../media/34c0d325cc69e4b90072f42bd2c38dae.jpg"/><Relationship Id="rId12" Type="http://schemas.openxmlformats.org/officeDocument/2006/relationships/image" Target="../media/92e71bcdd391c34c88a72a5e6cb1be30.jpg"/><Relationship Id="rId13" Type="http://schemas.openxmlformats.org/officeDocument/2006/relationships/image" Target="../media/5f123001aab7690c84aa98a061173878.jpg"/><Relationship Id="rId14" Type="http://schemas.openxmlformats.org/officeDocument/2006/relationships/image" Target="../media/18b5f15a2529085b02c20aefcd874cef.jpg"/><Relationship Id="rId15" Type="http://schemas.openxmlformats.org/officeDocument/2006/relationships/image" Target="../media/153b2f0bf613c992124afb0c18af6c7d.jpg"/><Relationship Id="rId16" Type="http://schemas.openxmlformats.org/officeDocument/2006/relationships/image" Target="../media/e2a6cbb4756a41b6a70af0a43a3b2953.jpg"/><Relationship Id="rId17" Type="http://schemas.openxmlformats.org/officeDocument/2006/relationships/image" Target="../media/86ec6561ef04526ef61c5b63683ae345.jpg"/><Relationship Id="rId18" Type="http://schemas.openxmlformats.org/officeDocument/2006/relationships/image" Target="../media/810967ead2f6951afb78e9c47150dc72.jpg"/><Relationship Id="rId19" Type="http://schemas.openxmlformats.org/officeDocument/2006/relationships/image" Target="../media/a926dfcaf5bdc7b741101d4c12bd235a.jpg"/><Relationship Id="rId20" Type="http://schemas.openxmlformats.org/officeDocument/2006/relationships/image" Target="../media/1660b3898c99eb7840572359611d1f63.jpg"/><Relationship Id="rId21" Type="http://schemas.openxmlformats.org/officeDocument/2006/relationships/image" Target="../media/20796f2cc4af338bb316c1a42ea6034b.jpg"/><Relationship Id="rId22" Type="http://schemas.openxmlformats.org/officeDocument/2006/relationships/image" Target="../media/b32e9fd4838508a627711cf09911a2f6.jpg"/><Relationship Id="rId23" Type="http://schemas.openxmlformats.org/officeDocument/2006/relationships/image" Target="../media/7ec492d784a5bf90b2214a35830fb87e.jpg"/><Relationship Id="rId24" Type="http://schemas.openxmlformats.org/officeDocument/2006/relationships/image" Target="../media/6dff75bee450a48ade03e8e282965f80.jpg"/><Relationship Id="rId25" Type="http://schemas.openxmlformats.org/officeDocument/2006/relationships/image" Target="../media/22ad46d94039ad4f6af60fc5c295ff83.jpg"/><Relationship Id="rId26" Type="http://schemas.openxmlformats.org/officeDocument/2006/relationships/image" Target="../media/1283c04e1466e45c453cead4433413bc.jpg"/><Relationship Id="rId27" Type="http://schemas.openxmlformats.org/officeDocument/2006/relationships/image" Target="../media/b45151e9cdbcf9a6bb0a49111ae96fb3.jpg"/><Relationship Id="rId28" Type="http://schemas.openxmlformats.org/officeDocument/2006/relationships/image" Target="../media/66cb761576aca8765df39d3dfd37a416.jpg"/><Relationship Id="rId29" Type="http://schemas.openxmlformats.org/officeDocument/2006/relationships/image" Target="../media/c353d1a1f97f76532a25d838bb41e73f.jpg"/><Relationship Id="rId30" Type="http://schemas.openxmlformats.org/officeDocument/2006/relationships/image" Target="../media/fe74de7ac1ea4223b0e2e7fc62933e5e.jpg"/><Relationship Id="rId31" Type="http://schemas.openxmlformats.org/officeDocument/2006/relationships/image" Target="../media/925865727b07fe8ccced288d3ed84134.jpg"/><Relationship Id="rId32" Type="http://schemas.openxmlformats.org/officeDocument/2006/relationships/image" Target="../media/61ab9febdd33284a4257a9614c3abcea.jpg"/><Relationship Id="rId33" Type="http://schemas.openxmlformats.org/officeDocument/2006/relationships/image" Target="../media/f2cad6b9809a8e89b615716b5fa2230a.jpg"/><Relationship Id="rId34" Type="http://schemas.openxmlformats.org/officeDocument/2006/relationships/image" Target="../media/260cd74d451a99d6cd7c65c39bbf8a44.jpg"/><Relationship Id="rId35" Type="http://schemas.openxmlformats.org/officeDocument/2006/relationships/image" Target="../media/761b9023b6a1b828d7078fdb483a7433.jpg"/><Relationship Id="rId36" Type="http://schemas.openxmlformats.org/officeDocument/2006/relationships/image" Target="../media/1b30ba13bebeac469f15e15613b72285.jpg"/><Relationship Id="rId37" Type="http://schemas.openxmlformats.org/officeDocument/2006/relationships/image" Target="../media/31bbcd2cb69cc1d96ea0f44e9b1bc119.jpg"/><Relationship Id="rId38" Type="http://schemas.openxmlformats.org/officeDocument/2006/relationships/image" Target="../media/de916214f7385130c97474bbc2132266.jpg"/><Relationship Id="rId39" Type="http://schemas.openxmlformats.org/officeDocument/2006/relationships/image" Target="../media/35888b68c84042cc52d821b8d3d2242c.jpg"/><Relationship Id="rId40" Type="http://schemas.openxmlformats.org/officeDocument/2006/relationships/image" Target="../media/a079aa49ab9030a09ffec0c45a8fdc1b.jpg"/><Relationship Id="rId41" Type="http://schemas.openxmlformats.org/officeDocument/2006/relationships/image" Target="../media/f3406299d0500c4abdcee994392feaa4.jpg"/><Relationship Id="rId42" Type="http://schemas.openxmlformats.org/officeDocument/2006/relationships/image" Target="../media/4abcedc33ae7fb611c0b58c3e8dfb575.jpg"/><Relationship Id="rId43" Type="http://schemas.openxmlformats.org/officeDocument/2006/relationships/image" Target="../media/a9a580a5f39b27def6090bb61463d967.jpg"/><Relationship Id="rId44" Type="http://schemas.openxmlformats.org/officeDocument/2006/relationships/image" Target="../media/b064b0e79a9d5807918e84c6bf498581.jpg"/><Relationship Id="rId45" Type="http://schemas.openxmlformats.org/officeDocument/2006/relationships/image" Target="../media/d45ec5c0cd6b9e50619b94d78ca89530.jpg"/><Relationship Id="rId46" Type="http://schemas.openxmlformats.org/officeDocument/2006/relationships/image" Target="../media/a71f8d1fa01c602805842a8b6bd9b8ee.jpg"/><Relationship Id="rId47" Type="http://schemas.openxmlformats.org/officeDocument/2006/relationships/image" Target="../media/8d286ab0dffcb538b7fc32c89d5c967f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38100</xdr:rowOff>
    </xdr:from>
    <xdr:ext cx="647700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38100</xdr:rowOff>
    </xdr:from>
    <xdr:ext cx="647700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38100</xdr:rowOff>
    </xdr:from>
    <xdr:ext cx="647700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38100</xdr:rowOff>
    </xdr:from>
    <xdr:ext cx="6477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47700" cy="647700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38100</xdr:rowOff>
    </xdr:from>
    <xdr:ext cx="647700" cy="647700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38100</xdr:rowOff>
    </xdr:from>
    <xdr:ext cx="647700" cy="6477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</xdr:row>
      <xdr:rowOff>38100</xdr:rowOff>
    </xdr:from>
    <xdr:ext cx="647700" cy="647700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</xdr:row>
      <xdr:rowOff>38100</xdr:rowOff>
    </xdr:from>
    <xdr:ext cx="647700" cy="647700"/>
    <xdr:pic>
      <xdr:nvPicPr>
        <xdr:cNvPr id="18" name="photo_24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</xdr:row>
      <xdr:rowOff>38100</xdr:rowOff>
    </xdr:from>
    <xdr:ext cx="647700" cy="647700"/>
    <xdr:pic>
      <xdr:nvPicPr>
        <xdr:cNvPr id="19" name="photo_25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</xdr:row>
      <xdr:rowOff>38100</xdr:rowOff>
    </xdr:from>
    <xdr:ext cx="647700" cy="647700"/>
    <xdr:pic>
      <xdr:nvPicPr>
        <xdr:cNvPr id="20" name="photo_26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</xdr:row>
      <xdr:rowOff>38100</xdr:rowOff>
    </xdr:from>
    <xdr:ext cx="647700" cy="647700"/>
    <xdr:pic>
      <xdr:nvPicPr>
        <xdr:cNvPr id="21" name="photo_27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</xdr:row>
      <xdr:rowOff>38100</xdr:rowOff>
    </xdr:from>
    <xdr:ext cx="647700" cy="647700"/>
    <xdr:pic>
      <xdr:nvPicPr>
        <xdr:cNvPr id="22" name="photo_28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</xdr:row>
      <xdr:rowOff>38100</xdr:rowOff>
    </xdr:from>
    <xdr:ext cx="647700" cy="647700"/>
    <xdr:pic>
      <xdr:nvPicPr>
        <xdr:cNvPr id="23" name="photo_29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</xdr:row>
      <xdr:rowOff>38100</xdr:rowOff>
    </xdr:from>
    <xdr:ext cx="647700" cy="647700"/>
    <xdr:pic>
      <xdr:nvPicPr>
        <xdr:cNvPr id="24" name="photo_30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</xdr:row>
      <xdr:rowOff>38100</xdr:rowOff>
    </xdr:from>
    <xdr:ext cx="647700" cy="647700"/>
    <xdr:pic>
      <xdr:nvPicPr>
        <xdr:cNvPr id="25" name="photo_31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</xdr:row>
      <xdr:rowOff>38100</xdr:rowOff>
    </xdr:from>
    <xdr:ext cx="647700" cy="647700"/>
    <xdr:pic>
      <xdr:nvPicPr>
        <xdr:cNvPr id="26" name="photo_32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</xdr:row>
      <xdr:rowOff>38100</xdr:rowOff>
    </xdr:from>
    <xdr:ext cx="647700" cy="647700"/>
    <xdr:pic>
      <xdr:nvPicPr>
        <xdr:cNvPr id="27" name="photo_33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</xdr:row>
      <xdr:rowOff>38100</xdr:rowOff>
    </xdr:from>
    <xdr:ext cx="647700" cy="647700"/>
    <xdr:pic>
      <xdr:nvPicPr>
        <xdr:cNvPr id="28" name="photo_3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</xdr:row>
      <xdr:rowOff>38100</xdr:rowOff>
    </xdr:from>
    <xdr:ext cx="647700" cy="647700"/>
    <xdr:pic>
      <xdr:nvPicPr>
        <xdr:cNvPr id="29" name="photo_35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</xdr:row>
      <xdr:rowOff>38100</xdr:rowOff>
    </xdr:from>
    <xdr:ext cx="647700" cy="647700"/>
    <xdr:pic>
      <xdr:nvPicPr>
        <xdr:cNvPr id="30" name="photo_36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</xdr:row>
      <xdr:rowOff>38100</xdr:rowOff>
    </xdr:from>
    <xdr:ext cx="647700" cy="647700"/>
    <xdr:pic>
      <xdr:nvPicPr>
        <xdr:cNvPr id="31" name="photo_37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</xdr:row>
      <xdr:rowOff>38100</xdr:rowOff>
    </xdr:from>
    <xdr:ext cx="647700" cy="647700"/>
    <xdr:pic>
      <xdr:nvPicPr>
        <xdr:cNvPr id="32" name="photo_38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</xdr:row>
      <xdr:rowOff>38100</xdr:rowOff>
    </xdr:from>
    <xdr:ext cx="647700" cy="647700"/>
    <xdr:pic>
      <xdr:nvPicPr>
        <xdr:cNvPr id="33" name="photo_39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</xdr:row>
      <xdr:rowOff>38100</xdr:rowOff>
    </xdr:from>
    <xdr:ext cx="647700" cy="647700"/>
    <xdr:pic>
      <xdr:nvPicPr>
        <xdr:cNvPr id="34" name="photo_41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</xdr:row>
      <xdr:rowOff>38100</xdr:rowOff>
    </xdr:from>
    <xdr:ext cx="647700" cy="647700"/>
    <xdr:pic>
      <xdr:nvPicPr>
        <xdr:cNvPr id="35" name="photo_42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</xdr:row>
      <xdr:rowOff>38100</xdr:rowOff>
    </xdr:from>
    <xdr:ext cx="647700" cy="647700"/>
    <xdr:pic>
      <xdr:nvPicPr>
        <xdr:cNvPr id="36" name="photo_43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44</xdr:row>
      <xdr:rowOff>38100</xdr:rowOff>
    </xdr:from>
    <xdr:ext cx="485775" cy="647700"/>
    <xdr:pic>
      <xdr:nvPicPr>
        <xdr:cNvPr id="37" name="photo_45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45</xdr:row>
      <xdr:rowOff>38100</xdr:rowOff>
    </xdr:from>
    <xdr:ext cx="485775" cy="647700"/>
    <xdr:pic>
      <xdr:nvPicPr>
        <xdr:cNvPr id="38" name="photo_46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46</xdr:row>
      <xdr:rowOff>38100</xdr:rowOff>
    </xdr:from>
    <xdr:ext cx="485775" cy="647700"/>
    <xdr:pic>
      <xdr:nvPicPr>
        <xdr:cNvPr id="39" name="photo_47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47</xdr:row>
      <xdr:rowOff>38100</xdr:rowOff>
    </xdr:from>
    <xdr:ext cx="485775" cy="647700"/>
    <xdr:pic>
      <xdr:nvPicPr>
        <xdr:cNvPr id="40" name="photo_48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48</xdr:row>
      <xdr:rowOff>38100</xdr:rowOff>
    </xdr:from>
    <xdr:ext cx="485775" cy="647700"/>
    <xdr:pic>
      <xdr:nvPicPr>
        <xdr:cNvPr id="41" name="photo_49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49</xdr:row>
      <xdr:rowOff>38100</xdr:rowOff>
    </xdr:from>
    <xdr:ext cx="485775" cy="647700"/>
    <xdr:pic>
      <xdr:nvPicPr>
        <xdr:cNvPr id="42" name="photo_50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50</xdr:row>
      <xdr:rowOff>38100</xdr:rowOff>
    </xdr:from>
    <xdr:ext cx="485775" cy="647700"/>
    <xdr:pic>
      <xdr:nvPicPr>
        <xdr:cNvPr id="43" name="photo_51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51</xdr:row>
      <xdr:rowOff>38100</xdr:rowOff>
    </xdr:from>
    <xdr:ext cx="485775" cy="647700"/>
    <xdr:pic>
      <xdr:nvPicPr>
        <xdr:cNvPr id="44" name="photo_52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52</xdr:row>
      <xdr:rowOff>38100</xdr:rowOff>
    </xdr:from>
    <xdr:ext cx="485775" cy="647700"/>
    <xdr:pic>
      <xdr:nvPicPr>
        <xdr:cNvPr id="45" name="photo_53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</xdr:row>
      <xdr:rowOff>38100</xdr:rowOff>
    </xdr:from>
    <xdr:ext cx="647700" cy="647700"/>
    <xdr:pic>
      <xdr:nvPicPr>
        <xdr:cNvPr id="46" name="photo_55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</xdr:row>
      <xdr:rowOff>38100</xdr:rowOff>
    </xdr:from>
    <xdr:ext cx="647700" cy="647700"/>
    <xdr:pic>
      <xdr:nvPicPr>
        <xdr:cNvPr id="47" name="photo_56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test.lavrpack.ru/catalog/?product=8e85eb38-75f7-11ed-bb4b-00e01a6800eb%2337281ef5-d25e-11ef-ab3c-22344d083d2c" TargetMode="External"/><Relationship Id="rId_hyperlink_2" Type="http://schemas.openxmlformats.org/officeDocument/2006/relationships/hyperlink" Target="https://www.test.lavrpack.ru/catalog/?product=8e85eb38-75f7-11ed-bb4b-00e01a6800eb%23bf2e553f-fc2e-11f0-ab4d-22344d083d2c" TargetMode="External"/><Relationship Id="rId_hyperlink_3" Type="http://schemas.openxmlformats.org/officeDocument/2006/relationships/hyperlink" Target="https://www.test.lavrpack.ru/catalog/?product=8e85eb38-75f7-11ed-bb4b-00e01a6800eb%23e2fd3f71-75f7-11ed-bb4b-00e01a6800eb" TargetMode="External"/><Relationship Id="rId_hyperlink_4" Type="http://schemas.openxmlformats.org/officeDocument/2006/relationships/hyperlink" Target="https://www.test.lavrpack.ru/catalog/?product=8e85eb38-75f7-11ed-bb4b-00e01a6800eb%23122eb774-75ff-11ed-bb4b-00e01a6800eb" TargetMode="External"/><Relationship Id="rId_hyperlink_5" Type="http://schemas.openxmlformats.org/officeDocument/2006/relationships/hyperlink" Target="https://www.test.lavrpack.ru/catalog/?product=8e85eb38-75f7-11ed-bb4b-00e01a6800eb%230de69a11-fc2f-11f0-ab4d-22344d083d2c" TargetMode="External"/><Relationship Id="rId_hyperlink_6" Type="http://schemas.openxmlformats.org/officeDocument/2006/relationships/hyperlink" Target="https://www.test.lavrpack.ru/catalog/?product=8e85eb38-75f7-11ed-bb4b-00e01a6800eb%23c86dc0a1-8684-11ed-bb4b-00e01a6800eb" TargetMode="External"/><Relationship Id="rId_hyperlink_7" Type="http://schemas.openxmlformats.org/officeDocument/2006/relationships/hyperlink" Target="https://www.test.lavrpack.ru/catalog/?product=8e85eb38-75f7-11ed-bb4b-00e01a6800eb%232ddee088-d25e-11ef-ab3c-22344d083d2c" TargetMode="External"/><Relationship Id="rId_hyperlink_8" Type="http://schemas.openxmlformats.org/officeDocument/2006/relationships/hyperlink" Target="https://www.test.lavrpack.ru/catalog/?product=8e85eb38-75f7-11ed-bb4b-00e01a6800eb%23e028ca2a-75ff-11ed-bb4b-00e01a6800eb" TargetMode="External"/><Relationship Id="rId_hyperlink_9" Type="http://schemas.openxmlformats.org/officeDocument/2006/relationships/hyperlink" Target="https://www.test.lavrpack.ru/catalog/?product=8e85eb38-75f7-11ed-bb4b-00e01a6800eb%231891b3d8-7608-11ed-bb4b-00e01a6800eb" TargetMode="External"/><Relationship Id="rId_hyperlink_10" Type="http://schemas.openxmlformats.org/officeDocument/2006/relationships/hyperlink" Target="https://www.test.lavrpack.ru/catalog/?product=8e85eb38-75f7-11ed-bb4b-00e01a6800eb%23eb12c407-d25d-11ef-ab3c-22344d083d2c" TargetMode="External"/><Relationship Id="rId_hyperlink_11" Type="http://schemas.openxmlformats.org/officeDocument/2006/relationships/hyperlink" Target="https://www.test.lavrpack.ru/catalog/?product=8e85eb38-75f7-11ed-bb4b-00e01a6800eb%2367693c75-75ff-11ed-bb4b-00e01a6800eb" TargetMode="External"/><Relationship Id="rId_hyperlink_12" Type="http://schemas.openxmlformats.org/officeDocument/2006/relationships/hyperlink" Target="https://www.test.lavrpack.ru/catalog/?product=8e85eb38-75f7-11ed-bb4b-00e01a6800eb%233be5cd7e-d25e-11ef-ab3c-22344d083d2c" TargetMode="External"/><Relationship Id="rId_hyperlink_13" Type="http://schemas.openxmlformats.org/officeDocument/2006/relationships/hyperlink" Target="https://www.test.lavrpack.ru/catalog/?product=8e85eb38-75f7-11ed-bb4b-00e01a6800eb%2301c2265d-7607-11ed-bb4b-00e01a6800eb" TargetMode="External"/><Relationship Id="rId_hyperlink_14" Type="http://schemas.openxmlformats.org/officeDocument/2006/relationships/hyperlink" Target="https://www.test.lavrpack.ru/catalog/?product=8e85eb38-75f7-11ed-bb4b-00e01a6800eb%23153c0191-d25e-11ef-ab3c-22344d083d2c" TargetMode="External"/><Relationship Id="rId_hyperlink_15" Type="http://schemas.openxmlformats.org/officeDocument/2006/relationships/hyperlink" Target="https://www.test.lavrpack.ru/catalog/?product=8e85eb38-75f7-11ed-bb4b-00e01a6800eb%23abdaf19d-8515-11ed-bb4b-00e01a6800eb" TargetMode="External"/><Relationship Id="rId_hyperlink_16" Type="http://schemas.openxmlformats.org/officeDocument/2006/relationships/hyperlink" Target="https://www.test.lavrpack.ru/catalog/?product=8e85eb38-75f7-11ed-bb4b-00e01a6800eb%23d96ca276-d25d-11ef-ab3c-22344d083d2c" TargetMode="External"/><Relationship Id="rId_hyperlink_17" Type="http://schemas.openxmlformats.org/officeDocument/2006/relationships/hyperlink" Target="https://www.test.lavrpack.ru/catalog/?product=8e85eb38-75f7-11ed-bb4b-00e01a6800eb%23977a75c4-7606-11ed-bb4b-00e01a6800eb" TargetMode="External"/><Relationship Id="rId_hyperlink_18" Type="http://schemas.openxmlformats.org/officeDocument/2006/relationships/hyperlink" Target="https://www.test.lavrpack.ru/catalog/?product=8e85eb38-75f7-11ed-bb4b-00e01a6800eb%239ac9b6b8-75fc-11ed-bb4b-00e01a6800eb" TargetMode="External"/><Relationship Id="rId_hyperlink_19" Type="http://schemas.openxmlformats.org/officeDocument/2006/relationships/hyperlink" Target="https://www.test.lavrpack.ru/catalog/?product=8e85eb38-75f7-11ed-bb4b-00e01a6800eb%2391e78d28-75ff-11ed-bb4b-00e01a6800eb" TargetMode="External"/><Relationship Id="rId_hyperlink_20" Type="http://schemas.openxmlformats.org/officeDocument/2006/relationships/hyperlink" Target="https://www.test.lavrpack.ru/catalog/?product=8e85eb38-75f7-11ed-bb4b-00e01a6800eb%23f10caa9c-d25d-11ef-ab3c-22344d083d2c" TargetMode="External"/><Relationship Id="rId_hyperlink_21" Type="http://schemas.openxmlformats.org/officeDocument/2006/relationships/hyperlink" Target="https://www.test.lavrpack.ru/catalog/?product=8e85eb38-75f7-11ed-bb4b-00e01a6800eb%23eb0d087e-75f7-11ed-bb4b-00e01a6800eb" TargetMode="External"/><Relationship Id="rId_hyperlink_22" Type="http://schemas.openxmlformats.org/officeDocument/2006/relationships/hyperlink" Target="https://www.test.lavrpack.ru/catalog/?product=8e85eb38-75f7-11ed-bb4b-00e01a6800eb%23fa6bcb23-75f7-11ed-bb4b-00e01a6800eb" TargetMode="External"/><Relationship Id="rId_hyperlink_23" Type="http://schemas.openxmlformats.org/officeDocument/2006/relationships/hyperlink" Target="https://www.test.lavrpack.ru/catalog/?product=8e85eb38-75f7-11ed-bb4b-00e01a6800eb%2342603392-75ff-11ed-bb4b-00e01a6800eb" TargetMode="External"/><Relationship Id="rId_hyperlink_24" Type="http://schemas.openxmlformats.org/officeDocument/2006/relationships/hyperlink" Target="https://www.test.lavrpack.ru/catalog/?product=8e85eb38-75f7-11ed-bb4b-00e01a6800eb%238dca5c7a-75f8-11ed-bb4b-00e01a6800eb" TargetMode="External"/><Relationship Id="rId_hyperlink_25" Type="http://schemas.openxmlformats.org/officeDocument/2006/relationships/hyperlink" Target="https://www.test.lavrpack.ru/catalog/?product=8e85eb38-75f7-11ed-bb4b-00e01a6800eb%23c27f3fe3-d25d-11ef-ab3c-22344d083d2c" TargetMode="External"/><Relationship Id="rId_hyperlink_26" Type="http://schemas.openxmlformats.org/officeDocument/2006/relationships/hyperlink" Target="https://www.test.lavrpack.ru/catalog/?product=8e85eb38-75f7-11ed-bb4b-00e01a6800eb%23a9a89602-7607-11ed-bb4b-00e01a6800eb" TargetMode="External"/><Relationship Id="rId_hyperlink_27" Type="http://schemas.openxmlformats.org/officeDocument/2006/relationships/hyperlink" Target="https://www.test.lavrpack.ru/catalog/?product=8e85eb38-75f7-11ed-bb4b-00e01a6800eb%23d0d73059-d25d-11ef-ab3c-22344d083d2c" TargetMode="External"/><Relationship Id="rId_hyperlink_28" Type="http://schemas.openxmlformats.org/officeDocument/2006/relationships/hyperlink" Target="https://www.test.lavrpack.ru/catalog/?product=8e85eb38-75f7-11ed-bb4b-00e01a6800eb%23cb4aee55-fc2e-11f0-ab4d-22344d083d2c" TargetMode="External"/><Relationship Id="rId_hyperlink_29" Type="http://schemas.openxmlformats.org/officeDocument/2006/relationships/hyperlink" Target="https://www.test.lavrpack.ru/catalog/?product=8e85eb38-75f7-11ed-bb4b-00e01a6800eb%23cb1cfebc-8686-11ed-bb4b-00e01a6800eb" TargetMode="External"/><Relationship Id="rId_hyperlink_30" Type="http://schemas.openxmlformats.org/officeDocument/2006/relationships/hyperlink" Target="https://www.test.lavrpack.ru/catalog/?product=8e85eb38-75f7-11ed-bb4b-00e01a6800eb%2360440b3c-75f8-11ed-bb4b-00e01a6800eb" TargetMode="External"/><Relationship Id="rId_hyperlink_31" Type="http://schemas.openxmlformats.org/officeDocument/2006/relationships/hyperlink" Target="https://www.test.lavrpack.ru/catalog/?product=8e85eb38-75f7-11ed-bb4b-00e01a6800eb%23aacb9e96-1678-11ee-8f7e-00e01a6800eb" TargetMode="External"/><Relationship Id="rId_hyperlink_32" Type="http://schemas.openxmlformats.org/officeDocument/2006/relationships/hyperlink" Target="https://www.test.lavrpack.ru/catalog/?product=8e85eb38-75f7-11ed-bb4b-00e01a6800eb%23e8ad9ce3-6e6d-11ee-a8ad-00e01a6800eb" TargetMode="External"/><Relationship Id="rId_hyperlink_33" Type="http://schemas.openxmlformats.org/officeDocument/2006/relationships/hyperlink" Target="https://www.test.lavrpack.ru/catalog/?product=f62bfc7e-86aa-11ed-bb4b-00e01a6800eb%234568d1ed-86ab-11ed-bb4b-00e01a6800eb" TargetMode="External"/><Relationship Id="rId_hyperlink_34" Type="http://schemas.openxmlformats.org/officeDocument/2006/relationships/hyperlink" Target="https://www.test.lavrpack.ru/catalog/?product=f62bfc7e-86aa-11ed-bb4b-00e01a6800eb%2358777952-86ab-11ed-bb4b-00e01a6800eb" TargetMode="External"/><Relationship Id="rId_hyperlink_35" Type="http://schemas.openxmlformats.org/officeDocument/2006/relationships/hyperlink" Target="https://www.test.lavrpack.ru/catalog/?product=f62bfc7e-86aa-11ed-bb4b-00e01a6800eb%23867e38f6-170f-11ee-8f7e-00e01a6800eb" TargetMode="External"/><Relationship Id="rId_hyperlink_36" Type="http://schemas.openxmlformats.org/officeDocument/2006/relationships/hyperlink" Target="https://www.test.lavrpack.ru/catalog/?product=ae0bf9c5-86af-11ed-bb4b-00e01a6800eb%23f6c7eaed-86b1-11ed-bb4b-00e01a6800eb" TargetMode="External"/><Relationship Id="rId_hyperlink_37" Type="http://schemas.openxmlformats.org/officeDocument/2006/relationships/hyperlink" Target="https://www.test.lavrpack.ru/catalog/?product=ae0bf9c5-86af-11ed-bb4b-00e01a6800eb%23182d24ab-86b2-11ed-bb4b-00e01a6800eb" TargetMode="External"/><Relationship Id="rId_hyperlink_38" Type="http://schemas.openxmlformats.org/officeDocument/2006/relationships/hyperlink" Target="https://www.test.lavrpack.ru/catalog/?product=ae0bf9c5-86af-11ed-bb4b-00e01a6800eb%23658f3c8f-86b2-11ed-bb4b-00e01a6800eb" TargetMode="External"/><Relationship Id="rId_hyperlink_39" Type="http://schemas.openxmlformats.org/officeDocument/2006/relationships/hyperlink" Target="https://www.test.lavrpack.ru/catalog/?product=ae0bf9c5-86af-11ed-bb4b-00e01a6800eb%23c606951c-86b1-11ed-bb4b-00e01a6800eb" TargetMode="External"/><Relationship Id="rId_hyperlink_40" Type="http://schemas.openxmlformats.org/officeDocument/2006/relationships/hyperlink" Target="https://www.test.lavrpack.ru/catalog/?product=ae0bf9c5-86af-11ed-bb4b-00e01a6800eb%23d2309f24-86b1-11ed-bb4b-00e01a6800eb" TargetMode="External"/><Relationship Id="rId_hyperlink_41" Type="http://schemas.openxmlformats.org/officeDocument/2006/relationships/hyperlink" Target="https://www.test.lavrpack.ru/catalog/?product=ae0bf9c5-86af-11ed-bb4b-00e01a6800eb%23eb35683c-86b1-11ed-bb4b-00e01a6800eb" TargetMode="External"/><Relationship Id="rId_hyperlink_42" Type="http://schemas.openxmlformats.org/officeDocument/2006/relationships/hyperlink" Target="https://www.test.lavrpack.ru/catalog/?product=ae0bf9c5-86af-11ed-bb4b-00e01a6800eb%23ffa974a3-86b1-11ed-bb4b-00e01a6800eb" TargetMode="External"/><Relationship Id="rId_hyperlink_43" Type="http://schemas.openxmlformats.org/officeDocument/2006/relationships/hyperlink" Target="https://www.test.lavrpack.ru/catalog/?product=ae0bf9c5-86af-11ed-bb4b-00e01a6800eb%23dfc5891d-86b1-11ed-bb4b-00e01a6800eb" TargetMode="External"/><Relationship Id="rId_hyperlink_44" Type="http://schemas.openxmlformats.org/officeDocument/2006/relationships/hyperlink" Target="https://www.test.lavrpack.ru/catalog/?product=ae0bf9c5-86af-11ed-bb4b-00e01a6800eb%23109780fd-86b2-11ed-bb4b-00e01a6800eb" TargetMode="External"/><Relationship Id="rId_hyperlink_45" Type="http://schemas.openxmlformats.org/officeDocument/2006/relationships/hyperlink" Target="https://www.test.lavrpack.ru/catalog/?product=7d38695b-a93a-11ed-ba70-00e01a6800eb%23fc89a32f-b1bb-11ed-ba70-00e01a6800eb" TargetMode="External"/><Relationship Id="rId_hyperlink_46" Type="http://schemas.openxmlformats.org/officeDocument/2006/relationships/hyperlink" Target="https://www.test.lavrpack.ru/catalog/?product=7d38695b-a93a-11ed-ba70-00e01a6800eb%23aca91647-a93a-11ed-ba70-00e01a6800eb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P60"/>
  <sheetViews>
    <sheetView tabSelected="1" workbookViewId="0" showGridLines="true" showRowColHeaders="1">
      <pane ySplit="6" activePane="bottomLeft" state="frozen" topLeftCell="A7"/>
      <selection pane="bottomLeft" activeCell="M7" sqref="M7:M56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</cols>
  <sheetData>
    <row r="1" spans="1:16" customHeight="1" ht="30">
      <c r="A1" s="1" t="s">
        <v>0</v>
      </c>
    </row>
    <row r="2" spans="1:16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6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6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6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IF($G$3="","",SUMPRODUCT(--ISNUMBER(SEARCH($G$3,$B$7:$B$56&amp;" "&amp;$C$7:$C$56&amp;" "&amp;$D$7:$D$56&amp;" "&amp;$E$7:$E$56)))&amp;" найдено — совпадения подсвечены")</f>
      </c>
      <c r="J5" s="4"/>
      <c r="K5" s="7"/>
      <c r="L5" s="10"/>
    </row>
    <row r="6" spans="1:16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 t="s">
        <v>21</v>
      </c>
      <c r="I6" s="15" t="s">
        <v>22</v>
      </c>
      <c r="J6" s="15" t="s">
        <v>23</v>
      </c>
      <c r="K6" s="15" t="s">
        <v>24</v>
      </c>
      <c r="L6" s="15" t="s">
        <v>25</v>
      </c>
      <c r="M6" s="15" t="s">
        <v>5</v>
      </c>
      <c r="N6" s="40" t="s">
        <v>182</v>
      </c>
      <c r="P6" s="40" t="s">
        <v>183</v>
      </c>
    </row>
    <row r="7" spans="1:16" customHeight="1" ht="20">
      <c r="A7" s="23" t="s">
        <v>26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6" customHeight="1" ht="58">
      <c r="A8" s="16"/>
      <c r="B8" s="18" t="s">
        <v>28</v>
      </c>
      <c r="C8" s="17" t="s">
        <v>9</v>
      </c>
      <c r="D8" s="17" t="s">
        <v>29</v>
      </c>
      <c r="E8" s="17" t="s">
        <v>30</v>
      </c>
      <c r="F8" s="19" t="s">
        <v>31</v>
      </c>
      <c r="G8" s="20">
        <v>10.0</v>
      </c>
      <c r="H8" s="21">
        <v>39.6</v>
      </c>
      <c r="I8" s="21">
        <v>33.0</v>
      </c>
      <c r="J8" s="22">
        <v>10200.0</v>
      </c>
      <c r="K8" s="50"/>
      <c r="L8" s="21" t="str">
        <f>IF(K8&gt;0,K8*I8,"")</f>
      </c>
      <c r="M8" s="52"/>
      <c r="N8" t="str">
        <f>IF(K8&gt;0,COUNTIF($K$7:K8,"&gt;0"),"")</f>
      </c>
      <c r="O8" t="s">
        <v>32</v>
      </c>
      <c r="P8" t="s">
        <v>27</v>
      </c>
    </row>
    <row r="9" spans="1:16" customHeight="1" ht="58">
      <c r="A9" s="16"/>
      <c r="B9" s="18" t="s">
        <v>28</v>
      </c>
      <c r="C9" s="17" t="s">
        <v>9</v>
      </c>
      <c r="D9" s="17" t="s">
        <v>34</v>
      </c>
      <c r="E9" s="17" t="s">
        <v>30</v>
      </c>
      <c r="F9" s="19" t="s">
        <v>31</v>
      </c>
      <c r="G9" s="20">
        <v>10.0</v>
      </c>
      <c r="H9" s="21">
        <v>39.6</v>
      </c>
      <c r="I9" s="21">
        <v>33.0</v>
      </c>
      <c r="J9" s="22">
        <v>4290.0</v>
      </c>
      <c r="K9" s="50"/>
      <c r="L9" s="21" t="str">
        <f>IF(K9&gt;0,K9*I9,"")</f>
      </c>
      <c r="M9" s="52"/>
      <c r="N9" t="str">
        <f>IF(K9&gt;0,COUNTIF($K$7:K9,"&gt;0"),"")</f>
      </c>
      <c r="O9" t="s">
        <v>35</v>
      </c>
      <c r="P9" t="s">
        <v>33</v>
      </c>
    </row>
    <row r="10" spans="1:16" customHeight="1" ht="58">
      <c r="A10" s="16"/>
      <c r="B10" s="18" t="s">
        <v>28</v>
      </c>
      <c r="C10" s="17" t="s">
        <v>9</v>
      </c>
      <c r="D10" s="17" t="s">
        <v>37</v>
      </c>
      <c r="E10" s="17" t="s">
        <v>30</v>
      </c>
      <c r="F10" s="19" t="s">
        <v>31</v>
      </c>
      <c r="G10" s="20">
        <v>10.0</v>
      </c>
      <c r="H10" s="21">
        <v>39.6</v>
      </c>
      <c r="I10" s="21">
        <v>33.0</v>
      </c>
      <c r="J10" s="22">
        <v>13310.0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38</v>
      </c>
      <c r="P10" t="s">
        <v>36</v>
      </c>
    </row>
    <row r="11" spans="1:16" customHeight="1" ht="58">
      <c r="A11" s="16"/>
      <c r="B11" s="18" t="s">
        <v>28</v>
      </c>
      <c r="C11" s="17" t="s">
        <v>9</v>
      </c>
      <c r="D11" s="17" t="s">
        <v>40</v>
      </c>
      <c r="E11" s="17" t="s">
        <v>30</v>
      </c>
      <c r="F11" s="19" t="s">
        <v>31</v>
      </c>
      <c r="G11" s="20">
        <v>10.0</v>
      </c>
      <c r="H11" s="21">
        <v>39.6</v>
      </c>
      <c r="I11" s="21">
        <v>33.0</v>
      </c>
      <c r="J11" s="22">
        <v>12580.0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41</v>
      </c>
      <c r="P11" t="s">
        <v>39</v>
      </c>
    </row>
    <row r="12" spans="1:16" customHeight="1" ht="58">
      <c r="A12" s="16"/>
      <c r="B12" s="18" t="s">
        <v>28</v>
      </c>
      <c r="C12" s="17" t="s">
        <v>9</v>
      </c>
      <c r="D12" s="17" t="s">
        <v>43</v>
      </c>
      <c r="E12" s="17" t="s">
        <v>30</v>
      </c>
      <c r="F12" s="19" t="s">
        <v>31</v>
      </c>
      <c r="G12" s="20">
        <v>10.0</v>
      </c>
      <c r="H12" s="21">
        <v>39.6</v>
      </c>
      <c r="I12" s="21">
        <v>33.0</v>
      </c>
      <c r="J12" s="22">
        <v>2140.0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44</v>
      </c>
      <c r="P12" t="s">
        <v>42</v>
      </c>
    </row>
    <row r="13" spans="1:16" customHeight="1" ht="58">
      <c r="A13" s="16"/>
      <c r="B13" s="18" t="s">
        <v>28</v>
      </c>
      <c r="C13" s="17" t="s">
        <v>9</v>
      </c>
      <c r="D13" s="17" t="s">
        <v>46</v>
      </c>
      <c r="E13" s="17" t="s">
        <v>30</v>
      </c>
      <c r="F13" s="19" t="s">
        <v>31</v>
      </c>
      <c r="G13" s="20">
        <v>10.0</v>
      </c>
      <c r="H13" s="21">
        <v>39.6</v>
      </c>
      <c r="I13" s="21">
        <v>33.0</v>
      </c>
      <c r="J13" s="22">
        <v>4950.0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47</v>
      </c>
      <c r="P13" t="s">
        <v>45</v>
      </c>
    </row>
    <row r="14" spans="1:16" customHeight="1" ht="58">
      <c r="A14" s="16"/>
      <c r="B14" s="18" t="s">
        <v>28</v>
      </c>
      <c r="C14" s="17" t="s">
        <v>9</v>
      </c>
      <c r="D14" s="17" t="s">
        <v>49</v>
      </c>
      <c r="E14" s="17" t="s">
        <v>30</v>
      </c>
      <c r="F14" s="19" t="s">
        <v>31</v>
      </c>
      <c r="G14" s="20">
        <v>10.0</v>
      </c>
      <c r="H14" s="21">
        <v>39.6</v>
      </c>
      <c r="I14" s="21">
        <v>33.0</v>
      </c>
      <c r="J14" s="22">
        <v>12630.0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50</v>
      </c>
      <c r="P14" t="s">
        <v>48</v>
      </c>
    </row>
    <row r="15" spans="1:16" customHeight="1" ht="58">
      <c r="A15" s="16"/>
      <c r="B15" s="18" t="s">
        <v>28</v>
      </c>
      <c r="C15" s="17" t="s">
        <v>9</v>
      </c>
      <c r="D15" s="17" t="s">
        <v>52</v>
      </c>
      <c r="E15" s="17" t="s">
        <v>30</v>
      </c>
      <c r="F15" s="19" t="s">
        <v>31</v>
      </c>
      <c r="G15" s="20">
        <v>10.0</v>
      </c>
      <c r="H15" s="21">
        <v>39.6</v>
      </c>
      <c r="I15" s="21">
        <v>33.0</v>
      </c>
      <c r="J15" s="22">
        <v>1920.0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53</v>
      </c>
      <c r="P15" t="s">
        <v>51</v>
      </c>
    </row>
    <row r="16" spans="1:16" customHeight="1" ht="58">
      <c r="A16" s="16"/>
      <c r="B16" s="18" t="s">
        <v>28</v>
      </c>
      <c r="C16" s="17" t="s">
        <v>9</v>
      </c>
      <c r="D16" s="17" t="s">
        <v>55</v>
      </c>
      <c r="E16" s="17" t="s">
        <v>30</v>
      </c>
      <c r="F16" s="19" t="s">
        <v>31</v>
      </c>
      <c r="G16" s="20">
        <v>10.0</v>
      </c>
      <c r="H16" s="21">
        <v>39.6</v>
      </c>
      <c r="I16" s="21">
        <v>33.0</v>
      </c>
      <c r="J16" s="22">
        <v>5480.0</v>
      </c>
      <c r="K16" s="50"/>
      <c r="L16" s="21" t="str">
        <f>IF(K16&gt;0,K16*I16,"")</f>
      </c>
      <c r="M16" s="52"/>
      <c r="N16" t="str">
        <f>IF(K16&gt;0,COUNTIF($K$7:K16,"&gt;0"),"")</f>
      </c>
      <c r="O16" t="s">
        <v>56</v>
      </c>
      <c r="P16" t="s">
        <v>54</v>
      </c>
    </row>
    <row r="17" spans="1:16" customHeight="1" ht="58">
      <c r="A17" s="16"/>
      <c r="B17" s="18" t="s">
        <v>28</v>
      </c>
      <c r="C17" s="17" t="s">
        <v>9</v>
      </c>
      <c r="D17" s="17" t="s">
        <v>58</v>
      </c>
      <c r="E17" s="17" t="s">
        <v>30</v>
      </c>
      <c r="F17" s="19" t="s">
        <v>31</v>
      </c>
      <c r="G17" s="20">
        <v>10.0</v>
      </c>
      <c r="H17" s="21">
        <v>39.6</v>
      </c>
      <c r="I17" s="21">
        <v>33.0</v>
      </c>
      <c r="J17" s="22">
        <v>4480.0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59</v>
      </c>
      <c r="P17" t="s">
        <v>57</v>
      </c>
    </row>
    <row r="18" spans="1:16" customHeight="1" ht="58">
      <c r="A18" s="16"/>
      <c r="B18" s="18" t="s">
        <v>28</v>
      </c>
      <c r="C18" s="17" t="s">
        <v>9</v>
      </c>
      <c r="D18" s="17" t="s">
        <v>61</v>
      </c>
      <c r="E18" s="17" t="s">
        <v>30</v>
      </c>
      <c r="F18" s="19" t="s">
        <v>31</v>
      </c>
      <c r="G18" s="20">
        <v>10.0</v>
      </c>
      <c r="H18" s="21">
        <v>39.6</v>
      </c>
      <c r="I18" s="21">
        <v>33.0</v>
      </c>
      <c r="J18" s="22">
        <v>1970.0</v>
      </c>
      <c r="K18" s="50"/>
      <c r="L18" s="21" t="str">
        <f>IF(K18&gt;0,K18*I18,"")</f>
      </c>
      <c r="M18" s="52"/>
      <c r="N18" t="str">
        <f>IF(K18&gt;0,COUNTIF($K$7:K18,"&gt;0"),"")</f>
      </c>
      <c r="O18" t="s">
        <v>62</v>
      </c>
      <c r="P18" t="s">
        <v>60</v>
      </c>
    </row>
    <row r="19" spans="1:16" customHeight="1" ht="58">
      <c r="A19" s="16"/>
      <c r="B19" s="18" t="s">
        <v>28</v>
      </c>
      <c r="C19" s="17" t="s">
        <v>9</v>
      </c>
      <c r="D19" s="17" t="s">
        <v>64</v>
      </c>
      <c r="E19" s="17" t="s">
        <v>30</v>
      </c>
      <c r="F19" s="19" t="s">
        <v>31</v>
      </c>
      <c r="G19" s="20">
        <v>10.0</v>
      </c>
      <c r="H19" s="21">
        <v>39.6</v>
      </c>
      <c r="I19" s="21">
        <v>33.0</v>
      </c>
      <c r="J19" s="22">
        <v>9750.0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65</v>
      </c>
      <c r="P19" t="s">
        <v>63</v>
      </c>
    </row>
    <row r="20" spans="1:16" customHeight="1" ht="58">
      <c r="A20" s="16"/>
      <c r="B20" s="18" t="s">
        <v>28</v>
      </c>
      <c r="C20" s="17" t="s">
        <v>9</v>
      </c>
      <c r="D20" s="17" t="s">
        <v>67</v>
      </c>
      <c r="E20" s="17" t="s">
        <v>30</v>
      </c>
      <c r="F20" s="19" t="s">
        <v>31</v>
      </c>
      <c r="G20" s="20">
        <v>10.0</v>
      </c>
      <c r="H20" s="21">
        <v>39.6</v>
      </c>
      <c r="I20" s="21">
        <v>33.0</v>
      </c>
      <c r="J20" s="22">
        <v>3230.0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68</v>
      </c>
      <c r="P20" t="s">
        <v>66</v>
      </c>
    </row>
    <row r="21" spans="1:16" customHeight="1" ht="58">
      <c r="A21" s="16"/>
      <c r="B21" s="18" t="s">
        <v>28</v>
      </c>
      <c r="C21" s="17" t="s">
        <v>9</v>
      </c>
      <c r="D21" s="17" t="s">
        <v>70</v>
      </c>
      <c r="E21" s="17" t="s">
        <v>30</v>
      </c>
      <c r="F21" s="19" t="s">
        <v>31</v>
      </c>
      <c r="G21" s="20">
        <v>10.0</v>
      </c>
      <c r="H21" s="21">
        <v>39.6</v>
      </c>
      <c r="I21" s="21">
        <v>33.0</v>
      </c>
      <c r="J21" s="22">
        <v>1130.0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71</v>
      </c>
      <c r="P21" t="s">
        <v>69</v>
      </c>
    </row>
    <row r="22" spans="1:16" customHeight="1" ht="58">
      <c r="A22" s="16"/>
      <c r="B22" s="18" t="s">
        <v>28</v>
      </c>
      <c r="C22" s="17" t="s">
        <v>9</v>
      </c>
      <c r="D22" s="17" t="s">
        <v>73</v>
      </c>
      <c r="E22" s="17" t="s">
        <v>30</v>
      </c>
      <c r="F22" s="19" t="s">
        <v>31</v>
      </c>
      <c r="G22" s="20">
        <v>10.0</v>
      </c>
      <c r="H22" s="21">
        <v>39.6</v>
      </c>
      <c r="I22" s="21">
        <v>33.0</v>
      </c>
      <c r="J22" s="22">
        <v>6400.0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74</v>
      </c>
      <c r="P22" t="s">
        <v>72</v>
      </c>
    </row>
    <row r="23" spans="1:16" customHeight="1" ht="58">
      <c r="A23" s="16"/>
      <c r="B23" s="18" t="s">
        <v>28</v>
      </c>
      <c r="C23" s="17" t="s">
        <v>9</v>
      </c>
      <c r="D23" s="17" t="s">
        <v>76</v>
      </c>
      <c r="E23" s="17" t="s">
        <v>30</v>
      </c>
      <c r="F23" s="19" t="s">
        <v>31</v>
      </c>
      <c r="G23" s="20">
        <v>10.0</v>
      </c>
      <c r="H23" s="21">
        <v>39.6</v>
      </c>
      <c r="I23" s="21">
        <v>33.0</v>
      </c>
      <c r="J23" s="22">
        <v>11520.0</v>
      </c>
      <c r="K23" s="50"/>
      <c r="L23" s="21" t="str">
        <f>IF(K23&gt;0,K23*I23,"")</f>
      </c>
      <c r="M23" s="52"/>
      <c r="N23" t="str">
        <f>IF(K23&gt;0,COUNTIF($K$7:K23,"&gt;0"),"")</f>
      </c>
      <c r="O23" t="s">
        <v>77</v>
      </c>
      <c r="P23" t="s">
        <v>75</v>
      </c>
    </row>
    <row r="24" spans="1:16" customHeight="1" ht="58">
      <c r="A24" s="16"/>
      <c r="B24" s="18" t="s">
        <v>28</v>
      </c>
      <c r="C24" s="17" t="s">
        <v>9</v>
      </c>
      <c r="D24" s="17" t="s">
        <v>79</v>
      </c>
      <c r="E24" s="17" t="s">
        <v>30</v>
      </c>
      <c r="F24" s="19" t="s">
        <v>31</v>
      </c>
      <c r="G24" s="20">
        <v>10.0</v>
      </c>
      <c r="H24" s="21">
        <v>39.6</v>
      </c>
      <c r="I24" s="21">
        <v>33.0</v>
      </c>
      <c r="J24" s="22">
        <v>4970.0</v>
      </c>
      <c r="K24" s="50"/>
      <c r="L24" s="21" t="str">
        <f>IF(K24&gt;0,K24*I24,"")</f>
      </c>
      <c r="M24" s="52"/>
      <c r="N24" t="str">
        <f>IF(K24&gt;0,COUNTIF($K$7:K24,"&gt;0"),"")</f>
      </c>
      <c r="O24" t="s">
        <v>80</v>
      </c>
      <c r="P24" t="s">
        <v>78</v>
      </c>
    </row>
    <row r="25" spans="1:16" customHeight="1" ht="58">
      <c r="A25" s="16"/>
      <c r="B25" s="18" t="s">
        <v>28</v>
      </c>
      <c r="C25" s="17" t="s">
        <v>9</v>
      </c>
      <c r="D25" s="17" t="s">
        <v>82</v>
      </c>
      <c r="E25" s="17" t="s">
        <v>30</v>
      </c>
      <c r="F25" s="19" t="s">
        <v>31</v>
      </c>
      <c r="G25" s="20">
        <v>10.0</v>
      </c>
      <c r="H25" s="21">
        <v>39.6</v>
      </c>
      <c r="I25" s="21">
        <v>33.0</v>
      </c>
      <c r="J25" s="22">
        <v>8940.0</v>
      </c>
      <c r="K25" s="50"/>
      <c r="L25" s="21" t="str">
        <f>IF(K25&gt;0,K25*I25,"")</f>
      </c>
      <c r="M25" s="52"/>
      <c r="N25" t="str">
        <f>IF(K25&gt;0,COUNTIF($K$7:K25,"&gt;0"),"")</f>
      </c>
      <c r="O25" t="s">
        <v>83</v>
      </c>
      <c r="P25" t="s">
        <v>81</v>
      </c>
    </row>
    <row r="26" spans="1:16" customHeight="1" ht="58">
      <c r="A26" s="16"/>
      <c r="B26" s="18" t="s">
        <v>28</v>
      </c>
      <c r="C26" s="17" t="s">
        <v>9</v>
      </c>
      <c r="D26" s="17" t="s">
        <v>85</v>
      </c>
      <c r="E26" s="17" t="s">
        <v>30</v>
      </c>
      <c r="F26" s="19" t="s">
        <v>31</v>
      </c>
      <c r="G26" s="20">
        <v>10.0</v>
      </c>
      <c r="H26" s="21">
        <v>39.6</v>
      </c>
      <c r="I26" s="21">
        <v>33.0</v>
      </c>
      <c r="J26" s="22">
        <v>13420.0</v>
      </c>
      <c r="K26" s="50"/>
      <c r="L26" s="21" t="str">
        <f>IF(K26&gt;0,K26*I26,"")</f>
      </c>
      <c r="M26" s="52"/>
      <c r="N26" t="str">
        <f>IF(K26&gt;0,COUNTIF($K$7:K26,"&gt;0"),"")</f>
      </c>
      <c r="O26" t="s">
        <v>86</v>
      </c>
      <c r="P26" t="s">
        <v>84</v>
      </c>
    </row>
    <row r="27" spans="1:16" customHeight="1" ht="58">
      <c r="A27" s="16"/>
      <c r="B27" s="18" t="s">
        <v>28</v>
      </c>
      <c r="C27" s="17" t="s">
        <v>9</v>
      </c>
      <c r="D27" s="17" t="s">
        <v>88</v>
      </c>
      <c r="E27" s="17" t="s">
        <v>30</v>
      </c>
      <c r="F27" s="19" t="s">
        <v>31</v>
      </c>
      <c r="G27" s="20">
        <v>10.0</v>
      </c>
      <c r="H27" s="21">
        <v>39.6</v>
      </c>
      <c r="I27" s="21">
        <v>33.0</v>
      </c>
      <c r="J27" s="22">
        <v>7950.0</v>
      </c>
      <c r="K27" s="50"/>
      <c r="L27" s="21" t="str">
        <f>IF(K27&gt;0,K27*I27,"")</f>
      </c>
      <c r="M27" s="52"/>
      <c r="N27" t="str">
        <f>IF(K27&gt;0,COUNTIF($K$7:K27,"&gt;0"),"")</f>
      </c>
      <c r="O27" t="s">
        <v>89</v>
      </c>
      <c r="P27" t="s">
        <v>87</v>
      </c>
    </row>
    <row r="28" spans="1:16" customHeight="1" ht="58">
      <c r="A28" s="16"/>
      <c r="B28" s="18" t="s">
        <v>28</v>
      </c>
      <c r="C28" s="17" t="s">
        <v>9</v>
      </c>
      <c r="D28" s="17" t="s">
        <v>91</v>
      </c>
      <c r="E28" s="17" t="s">
        <v>30</v>
      </c>
      <c r="F28" s="19" t="s">
        <v>31</v>
      </c>
      <c r="G28" s="20">
        <v>10.0</v>
      </c>
      <c r="H28" s="21">
        <v>39.6</v>
      </c>
      <c r="I28" s="21">
        <v>33.0</v>
      </c>
      <c r="J28" s="22">
        <v>4050.0</v>
      </c>
      <c r="K28" s="50"/>
      <c r="L28" s="21" t="str">
        <f>IF(K28&gt;0,K28*I28,"")</f>
      </c>
      <c r="M28" s="52"/>
      <c r="N28" t="str">
        <f>IF(K28&gt;0,COUNTIF($K$7:K28,"&gt;0"),"")</f>
      </c>
      <c r="O28" t="s">
        <v>92</v>
      </c>
      <c r="P28" t="s">
        <v>90</v>
      </c>
    </row>
    <row r="29" spans="1:16" customHeight="1" ht="58">
      <c r="A29" s="16"/>
      <c r="B29" s="18" t="s">
        <v>28</v>
      </c>
      <c r="C29" s="17" t="s">
        <v>9</v>
      </c>
      <c r="D29" s="17" t="s">
        <v>94</v>
      </c>
      <c r="E29" s="17" t="s">
        <v>30</v>
      </c>
      <c r="F29" s="19" t="s">
        <v>31</v>
      </c>
      <c r="G29" s="20">
        <v>10.0</v>
      </c>
      <c r="H29" s="21">
        <v>39.6</v>
      </c>
      <c r="I29" s="21">
        <v>33.0</v>
      </c>
      <c r="J29" s="22">
        <v>1870.0</v>
      </c>
      <c r="K29" s="50"/>
      <c r="L29" s="21" t="str">
        <f>IF(K29&gt;0,K29*I29,"")</f>
      </c>
      <c r="M29" s="52"/>
      <c r="N29" t="str">
        <f>IF(K29&gt;0,COUNTIF($K$7:K29,"&gt;0"),"")</f>
      </c>
      <c r="O29" t="s">
        <v>95</v>
      </c>
      <c r="P29" t="s">
        <v>93</v>
      </c>
    </row>
    <row r="30" spans="1:16" customHeight="1" ht="58">
      <c r="A30" s="16"/>
      <c r="B30" s="18" t="s">
        <v>28</v>
      </c>
      <c r="C30" s="17" t="s">
        <v>9</v>
      </c>
      <c r="D30" s="17" t="s">
        <v>97</v>
      </c>
      <c r="E30" s="17" t="s">
        <v>30</v>
      </c>
      <c r="F30" s="19" t="s">
        <v>31</v>
      </c>
      <c r="G30" s="20">
        <v>10.0</v>
      </c>
      <c r="H30" s="21">
        <v>39.6</v>
      </c>
      <c r="I30" s="21">
        <v>33.0</v>
      </c>
      <c r="J30" s="22">
        <v>2210.0</v>
      </c>
      <c r="K30" s="50"/>
      <c r="L30" s="21" t="str">
        <f>IF(K30&gt;0,K30*I30,"")</f>
      </c>
      <c r="M30" s="52"/>
      <c r="N30" t="str">
        <f>IF(K30&gt;0,COUNTIF($K$7:K30,"&gt;0"),"")</f>
      </c>
      <c r="O30" t="s">
        <v>98</v>
      </c>
      <c r="P30" t="s">
        <v>96</v>
      </c>
    </row>
    <row r="31" spans="1:16" customHeight="1" ht="58">
      <c r="A31" s="16"/>
      <c r="B31" s="18" t="s">
        <v>28</v>
      </c>
      <c r="C31" s="17" t="s">
        <v>9</v>
      </c>
      <c r="D31" s="17" t="s">
        <v>100</v>
      </c>
      <c r="E31" s="17" t="s">
        <v>30</v>
      </c>
      <c r="F31" s="19" t="s">
        <v>31</v>
      </c>
      <c r="G31" s="20">
        <v>10.0</v>
      </c>
      <c r="H31" s="21">
        <v>39.6</v>
      </c>
      <c r="I31" s="21">
        <v>33.0</v>
      </c>
      <c r="J31" s="22">
        <v>4210.0</v>
      </c>
      <c r="K31" s="50"/>
      <c r="L31" s="21" t="str">
        <f>IF(K31&gt;0,K31*I31,"")</f>
      </c>
      <c r="M31" s="52"/>
      <c r="N31" t="str">
        <f>IF(K31&gt;0,COUNTIF($K$7:K31,"&gt;0"),"")</f>
      </c>
      <c r="O31" t="s">
        <v>101</v>
      </c>
      <c r="P31" t="s">
        <v>99</v>
      </c>
    </row>
    <row r="32" spans="1:16" customHeight="1" ht="58">
      <c r="A32" s="16"/>
      <c r="B32" s="18" t="s">
        <v>28</v>
      </c>
      <c r="C32" s="17" t="s">
        <v>9</v>
      </c>
      <c r="D32" s="17" t="s">
        <v>103</v>
      </c>
      <c r="E32" s="17" t="s">
        <v>30</v>
      </c>
      <c r="F32" s="19" t="s">
        <v>31</v>
      </c>
      <c r="G32" s="20">
        <v>10.0</v>
      </c>
      <c r="H32" s="21">
        <v>39.6</v>
      </c>
      <c r="I32" s="21">
        <v>33.0</v>
      </c>
      <c r="J32" s="22">
        <v>6210.0</v>
      </c>
      <c r="K32" s="50"/>
      <c r="L32" s="21" t="str">
        <f>IF(K32&gt;0,K32*I32,"")</f>
      </c>
      <c r="M32" s="52"/>
      <c r="N32" t="str">
        <f>IF(K32&gt;0,COUNTIF($K$7:K32,"&gt;0"),"")</f>
      </c>
      <c r="O32" t="s">
        <v>104</v>
      </c>
      <c r="P32" t="s">
        <v>102</v>
      </c>
    </row>
    <row r="33" spans="1:16" customHeight="1" ht="58">
      <c r="A33" s="16"/>
      <c r="B33" s="18" t="s">
        <v>28</v>
      </c>
      <c r="C33" s="17" t="s">
        <v>9</v>
      </c>
      <c r="D33" s="17" t="s">
        <v>106</v>
      </c>
      <c r="E33" s="17" t="s">
        <v>30</v>
      </c>
      <c r="F33" s="19" t="s">
        <v>31</v>
      </c>
      <c r="G33" s="20">
        <v>10.0</v>
      </c>
      <c r="H33" s="21">
        <v>39.6</v>
      </c>
      <c r="I33" s="21">
        <v>33.0</v>
      </c>
      <c r="J33" s="22">
        <v>1660.0</v>
      </c>
      <c r="K33" s="50"/>
      <c r="L33" s="21" t="str">
        <f>IF(K33&gt;0,K33*I33,"")</f>
      </c>
      <c r="M33" s="52"/>
      <c r="N33" t="str">
        <f>IF(K33&gt;0,COUNTIF($K$7:K33,"&gt;0"),"")</f>
      </c>
      <c r="O33" t="s">
        <v>107</v>
      </c>
      <c r="P33" t="s">
        <v>105</v>
      </c>
    </row>
    <row r="34" spans="1:16" customHeight="1" ht="58">
      <c r="A34" s="16"/>
      <c r="B34" s="18" t="s">
        <v>28</v>
      </c>
      <c r="C34" s="17" t="s">
        <v>9</v>
      </c>
      <c r="D34" s="17" t="s">
        <v>109</v>
      </c>
      <c r="E34" s="17" t="s">
        <v>30</v>
      </c>
      <c r="F34" s="19" t="s">
        <v>31</v>
      </c>
      <c r="G34" s="20">
        <v>10.0</v>
      </c>
      <c r="H34" s="21">
        <v>39.6</v>
      </c>
      <c r="I34" s="21">
        <v>33.0</v>
      </c>
      <c r="J34" s="22">
        <v>3100.0</v>
      </c>
      <c r="K34" s="50"/>
      <c r="L34" s="21" t="str">
        <f>IF(K34&gt;0,K34*I34,"")</f>
      </c>
      <c r="M34" s="52"/>
      <c r="N34" t="str">
        <f>IF(K34&gt;0,COUNTIF($K$7:K34,"&gt;0"),"")</f>
      </c>
      <c r="O34" t="s">
        <v>110</v>
      </c>
      <c r="P34" t="s">
        <v>108</v>
      </c>
    </row>
    <row r="35" spans="1:16" customHeight="1" ht="58">
      <c r="A35" s="16"/>
      <c r="B35" s="18" t="s">
        <v>28</v>
      </c>
      <c r="C35" s="17" t="s">
        <v>9</v>
      </c>
      <c r="D35" s="17" t="s">
        <v>112</v>
      </c>
      <c r="E35" s="17" t="s">
        <v>30</v>
      </c>
      <c r="F35" s="19" t="s">
        <v>31</v>
      </c>
      <c r="G35" s="20">
        <v>10.0</v>
      </c>
      <c r="H35" s="21">
        <v>39.6</v>
      </c>
      <c r="I35" s="21">
        <v>33.0</v>
      </c>
      <c r="J35" s="22">
        <v>3320.0</v>
      </c>
      <c r="K35" s="50"/>
      <c r="L35" s="21" t="str">
        <f>IF(K35&gt;0,K35*I35,"")</f>
      </c>
      <c r="M35" s="52"/>
      <c r="N35" t="str">
        <f>IF(K35&gt;0,COUNTIF($K$7:K35,"&gt;0"),"")</f>
      </c>
      <c r="O35" t="s">
        <v>113</v>
      </c>
      <c r="P35" t="s">
        <v>111</v>
      </c>
    </row>
    <row r="36" spans="1:16" customHeight="1" ht="58">
      <c r="A36" s="16"/>
      <c r="B36" s="18" t="s">
        <v>28</v>
      </c>
      <c r="C36" s="17" t="s">
        <v>9</v>
      </c>
      <c r="D36" s="17" t="s">
        <v>115</v>
      </c>
      <c r="E36" s="17" t="s">
        <v>30</v>
      </c>
      <c r="F36" s="19" t="s">
        <v>31</v>
      </c>
      <c r="G36" s="20">
        <v>10.0</v>
      </c>
      <c r="H36" s="21">
        <v>39.6</v>
      </c>
      <c r="I36" s="21">
        <v>33.0</v>
      </c>
      <c r="J36" s="22">
        <v>10170.0</v>
      </c>
      <c r="K36" s="50"/>
      <c r="L36" s="21" t="str">
        <f>IF(K36&gt;0,K36*I36,"")</f>
      </c>
      <c r="M36" s="52"/>
      <c r="N36" t="str">
        <f>IF(K36&gt;0,COUNTIF($K$7:K36,"&gt;0"),"")</f>
      </c>
      <c r="O36" t="s">
        <v>116</v>
      </c>
      <c r="P36" t="s">
        <v>114</v>
      </c>
    </row>
    <row r="37" spans="1:16" customHeight="1" ht="58">
      <c r="A37" s="16"/>
      <c r="B37" s="18" t="s">
        <v>28</v>
      </c>
      <c r="C37" s="17" t="s">
        <v>9</v>
      </c>
      <c r="D37" s="17" t="s">
        <v>118</v>
      </c>
      <c r="E37" s="17" t="s">
        <v>30</v>
      </c>
      <c r="F37" s="19" t="s">
        <v>31</v>
      </c>
      <c r="G37" s="20">
        <v>10.0</v>
      </c>
      <c r="H37" s="21">
        <v>39.6</v>
      </c>
      <c r="I37" s="21">
        <v>33.0</v>
      </c>
      <c r="J37" s="22">
        <v>10760.0</v>
      </c>
      <c r="K37" s="50"/>
      <c r="L37" s="21" t="str">
        <f>IF(K37&gt;0,K37*I37,"")</f>
      </c>
      <c r="M37" s="52"/>
      <c r="N37" t="str">
        <f>IF(K37&gt;0,COUNTIF($K$7:K37,"&gt;0"),"")</f>
      </c>
      <c r="O37" t="s">
        <v>119</v>
      </c>
      <c r="P37" t="s">
        <v>117</v>
      </c>
    </row>
    <row r="38" spans="1:16" customHeight="1" ht="58">
      <c r="A38" s="16"/>
      <c r="B38" s="18" t="s">
        <v>28</v>
      </c>
      <c r="C38" s="17" t="s">
        <v>9</v>
      </c>
      <c r="D38" s="17" t="s">
        <v>121</v>
      </c>
      <c r="E38" s="17" t="s">
        <v>30</v>
      </c>
      <c r="F38" s="19" t="s">
        <v>31</v>
      </c>
      <c r="G38" s="20">
        <v>10.0</v>
      </c>
      <c r="H38" s="21">
        <v>39.6</v>
      </c>
      <c r="I38" s="21">
        <v>33.0</v>
      </c>
      <c r="J38" s="22">
        <v>74350.0</v>
      </c>
      <c r="K38" s="50"/>
      <c r="L38" s="21" t="str">
        <f>IF(K38&gt;0,K38*I38,"")</f>
      </c>
      <c r="M38" s="52"/>
      <c r="N38" t="str">
        <f>IF(K38&gt;0,COUNTIF($K$7:K38,"&gt;0"),"")</f>
      </c>
      <c r="O38" t="s">
        <v>122</v>
      </c>
      <c r="P38" t="s">
        <v>120</v>
      </c>
    </row>
    <row r="39" spans="1:16" customHeight="1" ht="58">
      <c r="A39" s="16"/>
      <c r="B39" s="18" t="s">
        <v>28</v>
      </c>
      <c r="C39" s="17" t="s">
        <v>9</v>
      </c>
      <c r="D39" s="17" t="s">
        <v>124</v>
      </c>
      <c r="E39" s="17" t="s">
        <v>30</v>
      </c>
      <c r="F39" s="19" t="s">
        <v>31</v>
      </c>
      <c r="G39" s="20">
        <v>10.0</v>
      </c>
      <c r="H39" s="21">
        <v>39.6</v>
      </c>
      <c r="I39" s="21">
        <v>33.0</v>
      </c>
      <c r="J39" s="22">
        <v>5710.0</v>
      </c>
      <c r="K39" s="50"/>
      <c r="L39" s="21" t="str">
        <f>IF(K39&gt;0,K39*I39,"")</f>
      </c>
      <c r="M39" s="52"/>
      <c r="N39" t="str">
        <f>IF(K39&gt;0,COUNTIF($K$7:K39,"&gt;0"),"")</f>
      </c>
      <c r="O39" t="s">
        <v>125</v>
      </c>
      <c r="P39" t="s">
        <v>123</v>
      </c>
    </row>
    <row r="40" spans="1:16" customHeight="1" ht="20">
      <c r="A40" s="23" t="s">
        <v>126</v>
      </c>
      <c r="B40" s="24"/>
      <c r="C40" s="25"/>
      <c r="D40" s="25"/>
      <c r="E40" s="25"/>
      <c r="F40" s="26"/>
      <c r="G40" s="27"/>
      <c r="H40" s="28"/>
      <c r="I40" s="28"/>
      <c r="J40" s="29"/>
      <c r="K40" s="49"/>
      <c r="L40" s="28"/>
      <c r="M40" s="51"/>
      <c r="N40" t="str">
        <f>IF(K40&gt;0,COUNTIF($K$7:K40,"&gt;0"),"")</f>
      </c>
    </row>
    <row r="41" spans="1:16" customHeight="1" ht="58">
      <c r="A41" s="16"/>
      <c r="B41" s="18" t="s">
        <v>128</v>
      </c>
      <c r="C41" s="17" t="s">
        <v>129</v>
      </c>
      <c r="D41" s="17" t="s">
        <v>130</v>
      </c>
      <c r="E41" s="17" t="s">
        <v>131</v>
      </c>
      <c r="F41" s="19" t="s">
        <v>31</v>
      </c>
      <c r="G41" s="20">
        <v>10.0</v>
      </c>
      <c r="H41" s="21">
        <v>99.0</v>
      </c>
      <c r="I41" s="21">
        <v>66.0</v>
      </c>
      <c r="J41" s="22">
        <v>280.0</v>
      </c>
      <c r="K41" s="50"/>
      <c r="L41" s="21" t="str">
        <f>IF(K41&gt;0,K41*I41,"")</f>
      </c>
      <c r="M41" s="52"/>
      <c r="N41" t="str">
        <f>IF(K41&gt;0,COUNTIF($K$7:K41,"&gt;0"),"")</f>
      </c>
      <c r="O41" t="s">
        <v>132</v>
      </c>
      <c r="P41" t="s">
        <v>127</v>
      </c>
    </row>
    <row r="42" spans="1:16" customHeight="1" ht="58">
      <c r="A42" s="16"/>
      <c r="B42" s="18" t="s">
        <v>128</v>
      </c>
      <c r="C42" s="17" t="s">
        <v>129</v>
      </c>
      <c r="D42" s="17" t="s">
        <v>134</v>
      </c>
      <c r="E42" s="17" t="s">
        <v>131</v>
      </c>
      <c r="F42" s="19" t="s">
        <v>31</v>
      </c>
      <c r="G42" s="20">
        <v>10.0</v>
      </c>
      <c r="H42" s="21">
        <v>99.0</v>
      </c>
      <c r="I42" s="21">
        <v>66.0</v>
      </c>
      <c r="J42" s="22">
        <v>360.0</v>
      </c>
      <c r="K42" s="50"/>
      <c r="L42" s="21" t="str">
        <f>IF(K42&gt;0,K42*I42,"")</f>
      </c>
      <c r="M42" s="52"/>
      <c r="N42" t="str">
        <f>IF(K42&gt;0,COUNTIF($K$7:K42,"&gt;0"),"")</f>
      </c>
      <c r="O42" t="s">
        <v>135</v>
      </c>
      <c r="P42" t="s">
        <v>133</v>
      </c>
    </row>
    <row r="43" spans="1:16" customHeight="1" ht="58">
      <c r="A43" s="16"/>
      <c r="B43" s="18" t="s">
        <v>128</v>
      </c>
      <c r="C43" s="17" t="s">
        <v>129</v>
      </c>
      <c r="D43" s="17" t="s">
        <v>137</v>
      </c>
      <c r="E43" s="17" t="s">
        <v>131</v>
      </c>
      <c r="F43" s="19" t="s">
        <v>31</v>
      </c>
      <c r="G43" s="20">
        <v>10.0</v>
      </c>
      <c r="H43" s="21">
        <v>99.0</v>
      </c>
      <c r="I43" s="21">
        <v>66.0</v>
      </c>
      <c r="J43" s="22">
        <v>100.0</v>
      </c>
      <c r="K43" s="50"/>
      <c r="L43" s="21" t="str">
        <f>IF(K43&gt;0,K43*I43,"")</f>
      </c>
      <c r="M43" s="52"/>
      <c r="N43" t="str">
        <f>IF(K43&gt;0,COUNTIF($K$7:K43,"&gt;0"),"")</f>
      </c>
      <c r="O43" t="s">
        <v>138</v>
      </c>
      <c r="P43" t="s">
        <v>136</v>
      </c>
    </row>
    <row r="44" spans="1:16" customHeight="1" ht="20">
      <c r="A44" s="23" t="s">
        <v>139</v>
      </c>
      <c r="B44" s="24"/>
      <c r="C44" s="25"/>
      <c r="D44" s="25"/>
      <c r="E44" s="25"/>
      <c r="F44" s="26"/>
      <c r="G44" s="27"/>
      <c r="H44" s="28"/>
      <c r="I44" s="28"/>
      <c r="J44" s="29"/>
      <c r="K44" s="49"/>
      <c r="L44" s="28"/>
      <c r="M44" s="51"/>
      <c r="N44" t="str">
        <f>IF(K44&gt;0,COUNTIF($K$7:K44,"&gt;0"),"")</f>
      </c>
    </row>
    <row r="45" spans="1:16" customHeight="1" ht="58">
      <c r="A45" s="16"/>
      <c r="B45" s="18" t="s">
        <v>141</v>
      </c>
      <c r="C45" s="17" t="s">
        <v>142</v>
      </c>
      <c r="D45" s="17" t="s">
        <v>143</v>
      </c>
      <c r="E45" s="17" t="s">
        <v>144</v>
      </c>
      <c r="F45" s="19" t="s">
        <v>31</v>
      </c>
      <c r="G45" s="20">
        <v>10.0</v>
      </c>
      <c r="H45" s="21">
        <v>61.0</v>
      </c>
      <c r="I45" s="21">
        <v>61.0</v>
      </c>
      <c r="J45" s="22">
        <v>1440.0</v>
      </c>
      <c r="K45" s="50"/>
      <c r="L45" s="21" t="str">
        <f>IF(K45&gt;0,K45*I45,"")</f>
      </c>
      <c r="M45" s="52"/>
      <c r="N45" t="str">
        <f>IF(K45&gt;0,COUNTIF($K$7:K45,"&gt;0"),"")</f>
      </c>
      <c r="O45" t="s">
        <v>145</v>
      </c>
      <c r="P45" t="s">
        <v>140</v>
      </c>
    </row>
    <row r="46" spans="1:16" customHeight="1" ht="58">
      <c r="A46" s="16"/>
      <c r="B46" s="18" t="s">
        <v>141</v>
      </c>
      <c r="C46" s="17" t="s">
        <v>142</v>
      </c>
      <c r="D46" s="17" t="s">
        <v>147</v>
      </c>
      <c r="E46" s="17" t="s">
        <v>144</v>
      </c>
      <c r="F46" s="19" t="s">
        <v>31</v>
      </c>
      <c r="G46" s="20">
        <v>10.0</v>
      </c>
      <c r="H46" s="21">
        <v>61.0</v>
      </c>
      <c r="I46" s="21">
        <v>61.0</v>
      </c>
      <c r="J46" s="22">
        <v>130.0</v>
      </c>
      <c r="K46" s="50"/>
      <c r="L46" s="21" t="str">
        <f>IF(K46&gt;0,K46*I46,"")</f>
      </c>
      <c r="M46" s="52"/>
      <c r="N46" t="str">
        <f>IF(K46&gt;0,COUNTIF($K$7:K46,"&gt;0"),"")</f>
      </c>
      <c r="O46" t="s">
        <v>148</v>
      </c>
      <c r="P46" t="s">
        <v>146</v>
      </c>
    </row>
    <row r="47" spans="1:16" customHeight="1" ht="58">
      <c r="A47" s="16"/>
      <c r="B47" s="18" t="s">
        <v>141</v>
      </c>
      <c r="C47" s="17" t="s">
        <v>142</v>
      </c>
      <c r="D47" s="17" t="s">
        <v>150</v>
      </c>
      <c r="E47" s="17" t="s">
        <v>144</v>
      </c>
      <c r="F47" s="19" t="s">
        <v>31</v>
      </c>
      <c r="G47" s="20">
        <v>10.0</v>
      </c>
      <c r="H47" s="21">
        <v>61.0</v>
      </c>
      <c r="I47" s="21">
        <v>61.0</v>
      </c>
      <c r="J47" s="22">
        <v>920.0</v>
      </c>
      <c r="K47" s="50"/>
      <c r="L47" s="21" t="str">
        <f>IF(K47&gt;0,K47*I47,"")</f>
      </c>
      <c r="M47" s="52"/>
      <c r="N47" t="str">
        <f>IF(K47&gt;0,COUNTIF($K$7:K47,"&gt;0"),"")</f>
      </c>
      <c r="O47" t="s">
        <v>151</v>
      </c>
      <c r="P47" t="s">
        <v>149</v>
      </c>
    </row>
    <row r="48" spans="1:16" customHeight="1" ht="58">
      <c r="A48" s="16"/>
      <c r="B48" s="18" t="s">
        <v>141</v>
      </c>
      <c r="C48" s="17" t="s">
        <v>142</v>
      </c>
      <c r="D48" s="17" t="s">
        <v>153</v>
      </c>
      <c r="E48" s="17" t="s">
        <v>144</v>
      </c>
      <c r="F48" s="19" t="s">
        <v>31</v>
      </c>
      <c r="G48" s="20">
        <v>10.0</v>
      </c>
      <c r="H48" s="21">
        <v>61.0</v>
      </c>
      <c r="I48" s="21">
        <v>61.0</v>
      </c>
      <c r="J48" s="22">
        <v>170.0</v>
      </c>
      <c r="K48" s="50"/>
      <c r="L48" s="21" t="str">
        <f>IF(K48&gt;0,K48*I48,"")</f>
      </c>
      <c r="M48" s="52"/>
      <c r="N48" t="str">
        <f>IF(K48&gt;0,COUNTIF($K$7:K48,"&gt;0"),"")</f>
      </c>
      <c r="O48" t="s">
        <v>154</v>
      </c>
      <c r="P48" t="s">
        <v>152</v>
      </c>
    </row>
    <row r="49" spans="1:16" customHeight="1" ht="58">
      <c r="A49" s="16"/>
      <c r="B49" s="18" t="s">
        <v>141</v>
      </c>
      <c r="C49" s="17" t="s">
        <v>142</v>
      </c>
      <c r="D49" s="17" t="s">
        <v>156</v>
      </c>
      <c r="E49" s="17" t="s">
        <v>144</v>
      </c>
      <c r="F49" s="19" t="s">
        <v>31</v>
      </c>
      <c r="G49" s="20">
        <v>10.0</v>
      </c>
      <c r="H49" s="21">
        <v>61.0</v>
      </c>
      <c r="I49" s="21">
        <v>61.0</v>
      </c>
      <c r="J49" s="22">
        <v>580.0</v>
      </c>
      <c r="K49" s="50"/>
      <c r="L49" s="21" t="str">
        <f>IF(K49&gt;0,K49*I49,"")</f>
      </c>
      <c r="M49" s="52"/>
      <c r="N49" t="str">
        <f>IF(K49&gt;0,COUNTIF($K$7:K49,"&gt;0"),"")</f>
      </c>
      <c r="O49" t="s">
        <v>157</v>
      </c>
      <c r="P49" t="s">
        <v>155</v>
      </c>
    </row>
    <row r="50" spans="1:16" customHeight="1" ht="58">
      <c r="A50" s="16"/>
      <c r="B50" s="18" t="s">
        <v>141</v>
      </c>
      <c r="C50" s="17" t="s">
        <v>142</v>
      </c>
      <c r="D50" s="17" t="s">
        <v>159</v>
      </c>
      <c r="E50" s="17" t="s">
        <v>144</v>
      </c>
      <c r="F50" s="19" t="s">
        <v>31</v>
      </c>
      <c r="G50" s="20">
        <v>10.0</v>
      </c>
      <c r="H50" s="21">
        <v>61.0</v>
      </c>
      <c r="I50" s="21">
        <v>61.0</v>
      </c>
      <c r="J50" s="22">
        <v>470.0</v>
      </c>
      <c r="K50" s="50"/>
      <c r="L50" s="21" t="str">
        <f>IF(K50&gt;0,K50*I50,"")</f>
      </c>
      <c r="M50" s="52"/>
      <c r="N50" t="str">
        <f>IF(K50&gt;0,COUNTIF($K$7:K50,"&gt;0"),"")</f>
      </c>
      <c r="O50" t="s">
        <v>160</v>
      </c>
      <c r="P50" t="s">
        <v>158</v>
      </c>
    </row>
    <row r="51" spans="1:16" customHeight="1" ht="58">
      <c r="A51" s="16"/>
      <c r="B51" s="18" t="s">
        <v>141</v>
      </c>
      <c r="C51" s="17" t="s">
        <v>142</v>
      </c>
      <c r="D51" s="17" t="s">
        <v>162</v>
      </c>
      <c r="E51" s="17" t="s">
        <v>144</v>
      </c>
      <c r="F51" s="19" t="s">
        <v>31</v>
      </c>
      <c r="G51" s="20">
        <v>10.0</v>
      </c>
      <c r="H51" s="21">
        <v>61.0</v>
      </c>
      <c r="I51" s="21">
        <v>61.0</v>
      </c>
      <c r="J51" s="22">
        <v>1620.0</v>
      </c>
      <c r="K51" s="50"/>
      <c r="L51" s="21" t="str">
        <f>IF(K51&gt;0,K51*I51,"")</f>
      </c>
      <c r="M51" s="52"/>
      <c r="N51" t="str">
        <f>IF(K51&gt;0,COUNTIF($K$7:K51,"&gt;0"),"")</f>
      </c>
      <c r="O51" t="s">
        <v>163</v>
      </c>
      <c r="P51" t="s">
        <v>161</v>
      </c>
    </row>
    <row r="52" spans="1:16" customHeight="1" ht="58">
      <c r="A52" s="16"/>
      <c r="B52" s="18" t="s">
        <v>141</v>
      </c>
      <c r="C52" s="17" t="s">
        <v>142</v>
      </c>
      <c r="D52" s="17" t="s">
        <v>165</v>
      </c>
      <c r="E52" s="17" t="s">
        <v>144</v>
      </c>
      <c r="F52" s="19" t="s">
        <v>31</v>
      </c>
      <c r="G52" s="20">
        <v>10.0</v>
      </c>
      <c r="H52" s="21">
        <v>61.0</v>
      </c>
      <c r="I52" s="21">
        <v>61.0</v>
      </c>
      <c r="J52" s="22">
        <v>1330.0</v>
      </c>
      <c r="K52" s="50"/>
      <c r="L52" s="21" t="str">
        <f>IF(K52&gt;0,K52*I52,"")</f>
      </c>
      <c r="M52" s="52"/>
      <c r="N52" t="str">
        <f>IF(K52&gt;0,COUNTIF($K$7:K52,"&gt;0"),"")</f>
      </c>
      <c r="O52" t="s">
        <v>166</v>
      </c>
      <c r="P52" t="s">
        <v>164</v>
      </c>
    </row>
    <row r="53" spans="1:16" customHeight="1" ht="58">
      <c r="A53" s="16"/>
      <c r="B53" s="18" t="s">
        <v>141</v>
      </c>
      <c r="C53" s="17" t="s">
        <v>142</v>
      </c>
      <c r="D53" s="17" t="s">
        <v>168</v>
      </c>
      <c r="E53" s="17" t="s">
        <v>144</v>
      </c>
      <c r="F53" s="19" t="s">
        <v>31</v>
      </c>
      <c r="G53" s="20">
        <v>10.0</v>
      </c>
      <c r="H53" s="21">
        <v>61.0</v>
      </c>
      <c r="I53" s="21">
        <v>61.0</v>
      </c>
      <c r="J53" s="22">
        <v>1550.0</v>
      </c>
      <c r="K53" s="50"/>
      <c r="L53" s="21" t="str">
        <f>IF(K53&gt;0,K53*I53,"")</f>
      </c>
      <c r="M53" s="52"/>
      <c r="N53" t="str">
        <f>IF(K53&gt;0,COUNTIF($K$7:K53,"&gt;0"),"")</f>
      </c>
      <c r="O53" t="s">
        <v>169</v>
      </c>
      <c r="P53" t="s">
        <v>167</v>
      </c>
    </row>
    <row r="54" spans="1:16" customHeight="1" ht="20">
      <c r="A54" s="23" t="s">
        <v>170</v>
      </c>
      <c r="B54" s="24"/>
      <c r="C54" s="25"/>
      <c r="D54" s="25"/>
      <c r="E54" s="25"/>
      <c r="F54" s="26"/>
      <c r="G54" s="27"/>
      <c r="H54" s="28"/>
      <c r="I54" s="28"/>
      <c r="J54" s="29"/>
      <c r="K54" s="49"/>
      <c r="L54" s="28"/>
      <c r="M54" s="51"/>
      <c r="N54" t="str">
        <f>IF(K54&gt;0,COUNTIF($K$7:K54,"&gt;0"),"")</f>
      </c>
    </row>
    <row r="55" spans="1:16" customHeight="1" ht="58">
      <c r="A55" s="16"/>
      <c r="B55" s="18" t="s">
        <v>172</v>
      </c>
      <c r="C55" s="17" t="s">
        <v>173</v>
      </c>
      <c r="D55" s="17" t="s">
        <v>174</v>
      </c>
      <c r="E55" s="17" t="s">
        <v>131</v>
      </c>
      <c r="F55" s="19" t="s">
        <v>31</v>
      </c>
      <c r="G55" s="20">
        <v>10.0</v>
      </c>
      <c r="H55" s="21">
        <v>82.5</v>
      </c>
      <c r="I55" s="21">
        <v>63.0</v>
      </c>
      <c r="J55" s="22">
        <v>560.0</v>
      </c>
      <c r="K55" s="50"/>
      <c r="L55" s="21" t="str">
        <f>IF(K55&gt;0,K55*I55,"")</f>
      </c>
      <c r="M55" s="52"/>
      <c r="N55" t="str">
        <f>IF(K55&gt;0,COUNTIF($K$7:K55,"&gt;0"),"")</f>
      </c>
      <c r="O55" t="s">
        <v>175</v>
      </c>
      <c r="P55" t="s">
        <v>171</v>
      </c>
    </row>
    <row r="56" spans="1:16" customHeight="1" ht="58">
      <c r="A56" s="16"/>
      <c r="B56" s="18" t="s">
        <v>172</v>
      </c>
      <c r="C56" s="17" t="s">
        <v>173</v>
      </c>
      <c r="D56" s="17" t="s">
        <v>177</v>
      </c>
      <c r="E56" s="17" t="s">
        <v>131</v>
      </c>
      <c r="F56" s="19" t="s">
        <v>31</v>
      </c>
      <c r="G56" s="20">
        <v>10.0</v>
      </c>
      <c r="H56" s="21">
        <v>82.5</v>
      </c>
      <c r="I56" s="21">
        <v>63.0</v>
      </c>
      <c r="J56" s="22">
        <v>130.0</v>
      </c>
      <c r="K56" s="50"/>
      <c r="L56" s="21" t="str">
        <f>IF(K56&gt;0,K56*I56,"")</f>
      </c>
      <c r="M56" s="52"/>
      <c r="N56" t="str">
        <f>IF(K56&gt;0,COUNTIF($K$7:K56,"&gt;0"),"")</f>
      </c>
      <c r="O56" t="s">
        <v>178</v>
      </c>
      <c r="P56" t="s">
        <v>176</v>
      </c>
    </row>
    <row r="58" spans="1:16">
      <c r="I58" s="30" t="s">
        <v>179</v>
      </c>
      <c r="J58" s="33"/>
      <c r="K58" s="36" t="str">
        <f>COUNTIF(K7:K56,"&gt;0")</f>
      </c>
    </row>
    <row r="59" spans="1:16">
      <c r="I59" s="31" t="s">
        <v>180</v>
      </c>
      <c r="J59" s="34"/>
      <c r="K59" s="37" t="str">
        <f>SUM(K7:K56)</f>
      </c>
    </row>
    <row r="60" spans="1:16">
      <c r="I60" s="32" t="s">
        <v>181</v>
      </c>
      <c r="J60" s="35"/>
      <c r="K60" s="38" t="str">
        <f>SUM(L7:L56)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A40:M40"/>
    <mergeCell ref="A44:M44"/>
    <mergeCell ref="A54:M54"/>
    <mergeCell ref="I58:J58"/>
    <mergeCell ref="I59:J59"/>
    <mergeCell ref="I60:J60"/>
    <mergeCell ref="G5:I5"/>
  </mergeCells>
  <conditionalFormatting sqref="A7:M56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56">
    <cfRule type="expression" dxfId="2" priority="3">
      <formula>AND($K7&gt;$J7,$K7&gt;0)</formula>
    </cfRule>
  </conditionalFormatting>
  <dataValidations count="4"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10 упак" sqref="K8:K39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10 упак" sqref="K41:K43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10 упак" sqref="K45:K53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10 упак" sqref="K55:K56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  <hyperlink ref="B24" r:id="rId_hyperlink_17" tooltip="Открыть карточку товара на сайте" display="Открыть карточку товара на сайте"/>
    <hyperlink ref="B25" r:id="rId_hyperlink_18" tooltip="Открыть карточку товара на сайте" display="Открыть карточку товара на сайте"/>
    <hyperlink ref="B26" r:id="rId_hyperlink_19" tooltip="Открыть карточку товара на сайте" display="Открыть карточку товара на сайте"/>
    <hyperlink ref="B27" r:id="rId_hyperlink_20" tooltip="Открыть карточку товара на сайте" display="Открыть карточку товара на сайте"/>
    <hyperlink ref="B28" r:id="rId_hyperlink_21" tooltip="Открыть карточку товара на сайте" display="Открыть карточку товара на сайте"/>
    <hyperlink ref="B29" r:id="rId_hyperlink_22" tooltip="Открыть карточку товара на сайте" display="Открыть карточку товара на сайте"/>
    <hyperlink ref="B30" r:id="rId_hyperlink_23" tooltip="Открыть карточку товара на сайте" display="Открыть карточку товара на сайте"/>
    <hyperlink ref="B31" r:id="rId_hyperlink_24" tooltip="Открыть карточку товара на сайте" display="Открыть карточку товара на сайте"/>
    <hyperlink ref="B32" r:id="rId_hyperlink_25" tooltip="Открыть карточку товара на сайте" display="Открыть карточку товара на сайте"/>
    <hyperlink ref="B33" r:id="rId_hyperlink_26" tooltip="Открыть карточку товара на сайте" display="Открыть карточку товара на сайте"/>
    <hyperlink ref="B34" r:id="rId_hyperlink_27" tooltip="Открыть карточку товара на сайте" display="Открыть карточку товара на сайте"/>
    <hyperlink ref="B35" r:id="rId_hyperlink_28" tooltip="Открыть карточку товара на сайте" display="Открыть карточку товара на сайте"/>
    <hyperlink ref="B36" r:id="rId_hyperlink_29" tooltip="Открыть карточку товара на сайте" display="Открыть карточку товара на сайте"/>
    <hyperlink ref="B37" r:id="rId_hyperlink_30" tooltip="Открыть карточку товара на сайте" display="Открыть карточку товара на сайте"/>
    <hyperlink ref="B38" r:id="rId_hyperlink_31" tooltip="Открыть карточку товара на сайте" display="Открыть карточку товара на сайте"/>
    <hyperlink ref="B39" r:id="rId_hyperlink_32" tooltip="Открыть карточку товара на сайте" display="Открыть карточку товара на сайте"/>
    <hyperlink ref="B41" r:id="rId_hyperlink_33" tooltip="Открыть карточку товара на сайте" display="Открыть карточку товара на сайте"/>
    <hyperlink ref="B42" r:id="rId_hyperlink_34" tooltip="Открыть карточку товара на сайте" display="Открыть карточку товара на сайте"/>
    <hyperlink ref="B43" r:id="rId_hyperlink_35" tooltip="Открыть карточку товара на сайте" display="Открыть карточку товара на сайте"/>
    <hyperlink ref="B45" r:id="rId_hyperlink_36" tooltip="Открыть карточку товара на сайте" display="Открыть карточку товара на сайте"/>
    <hyperlink ref="B46" r:id="rId_hyperlink_37" tooltip="Открыть карточку товара на сайте" display="Открыть карточку товара на сайте"/>
    <hyperlink ref="B47" r:id="rId_hyperlink_38" tooltip="Открыть карточку товара на сайте" display="Открыть карточку товара на сайте"/>
    <hyperlink ref="B48" r:id="rId_hyperlink_39" tooltip="Открыть карточку товара на сайте" display="Открыть карточку товара на сайте"/>
    <hyperlink ref="B49" r:id="rId_hyperlink_40" tooltip="Открыть карточку товара на сайте" display="Открыть карточку товара на сайте"/>
    <hyperlink ref="B50" r:id="rId_hyperlink_41" tooltip="Открыть карточку товара на сайте" display="Открыть карточку товара на сайте"/>
    <hyperlink ref="B51" r:id="rId_hyperlink_42" tooltip="Открыть карточку товара на сайте" display="Открыть карточку товара на сайте"/>
    <hyperlink ref="B52" r:id="rId_hyperlink_43" tooltip="Открыть карточку товара на сайте" display="Открыть карточку товара на сайте"/>
    <hyperlink ref="B53" r:id="rId_hyperlink_44" tooltip="Открыть карточку товара на сайте" display="Открыть карточку товара на сайте"/>
    <hyperlink ref="B55" r:id="rId_hyperlink_45" tooltip="Открыть карточку товара на сайте" display="Открыть карточку товара на сайте"/>
    <hyperlink ref="B56" r:id="rId_hyperlink_46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54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</cols>
  <sheetData>
    <row r="1" spans="1:11" customHeight="1" ht="28">
      <c r="A1" s="53" t="s">
        <v>184</v>
      </c>
    </row>
    <row r="2" spans="1:11" customHeight="1" ht="26">
      <c r="A2" s="54" t="s">
        <v>185</v>
      </c>
    </row>
    <row r="3" spans="1:11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1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1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1" customHeight="1" ht="22">
      <c r="A6" s="55" t="s">
        <v>186</v>
      </c>
      <c r="B6" s="56"/>
      <c r="C6" s="57" t="str">
        <f>'Прайс и заказ'!K58</f>
      </c>
      <c r="D6" s="58" t="s">
        <v>180</v>
      </c>
      <c r="E6" s="56"/>
      <c r="F6" s="57" t="str">
        <f>'Прайс и заказ'!K59</f>
      </c>
      <c r="G6" s="58" t="s">
        <v>181</v>
      </c>
      <c r="H6" s="56"/>
      <c r="I6" s="59" t="str">
        <f>'Прайс и заказ'!K60</f>
      </c>
    </row>
    <row r="8" spans="1:11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187</v>
      </c>
      <c r="G8" s="60" t="s">
        <v>24</v>
      </c>
      <c r="H8" s="60" t="s">
        <v>25</v>
      </c>
      <c r="I8" s="60" t="s">
        <v>5</v>
      </c>
      <c r="J8" s="40" t="s">
        <v>182</v>
      </c>
    </row>
    <row r="9" spans="1:11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заказ'!$N$7:$N$56,0)+6,0)</f>
      </c>
      <c r="K9" s="65" t="str">
        <f>IF($J9=0,"← Пока ничего не выбрано — заполните колонку «Заказать» на листе «Прайс и заказ»","")</f>
      </c>
    </row>
    <row r="10" spans="1:11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заказ'!$N$7:$N$56,0)+6,0)</f>
      </c>
    </row>
    <row r="11" spans="1:11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заказ'!$N$7:$N$56,0)+6,0)</f>
      </c>
    </row>
    <row r="12" spans="1:11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заказ'!$N$7:$N$56,0)+6,0)</f>
      </c>
    </row>
    <row r="13" spans="1:11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заказ'!$N$7:$N$56,0)+6,0)</f>
      </c>
    </row>
    <row r="14" spans="1:11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заказ'!$N$7:$N$56,0)+6,0)</f>
      </c>
    </row>
    <row r="15" spans="1:11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заказ'!$N$7:$N$56,0)+6,0)</f>
      </c>
    </row>
    <row r="16" spans="1:11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заказ'!$N$7:$N$56,0)+6,0)</f>
      </c>
    </row>
    <row r="17" spans="1:11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заказ'!$N$7:$N$56,0)+6,0)</f>
      </c>
    </row>
    <row r="18" spans="1:11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заказ'!$N$7:$N$56,0)+6,0)</f>
      </c>
    </row>
    <row r="19" spans="1:11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заказ'!$N$7:$N$56,0)+6,0)</f>
      </c>
    </row>
    <row r="20" spans="1:11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заказ'!$N$7:$N$56,0)+6,0)</f>
      </c>
    </row>
    <row r="21" spans="1:11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заказ'!$N$7:$N$56,0)+6,0)</f>
      </c>
    </row>
    <row r="22" spans="1:11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заказ'!$N$7:$N$56,0)+6,0)</f>
      </c>
    </row>
    <row r="23" spans="1:11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заказ'!$N$7:$N$56,0)+6,0)</f>
      </c>
    </row>
    <row r="24" spans="1:11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заказ'!$N$7:$N$56,0)+6,0)</f>
      </c>
    </row>
    <row r="25" spans="1:11" customHeight="1" ht="40">
      <c r="A25" s="13" t="str">
        <f>IF($J25=0,"",IFERROR(_xlfn.IMAGE(INDEX('Прайс и заказ'!$O:$O,$J25)),""))</f>
      </c>
      <c r="B25" s="61" t="str">
        <f>IF($J25=0,"",IF(INDEX('Прайс и заказ'!B:B,$J25)="","",INDEX('Прайс и заказ'!B:B,$J25)))</f>
      </c>
      <c r="C25" s="64" t="str">
        <f>IF($J25=0,"",IF(INDEX('Прайс и заказ'!C:C,$J25)="","",INDEX('Прайс и заказ'!C:C,$J25)))</f>
      </c>
      <c r="D25" s="64" t="str">
        <f>IF($J25=0,"",IF(INDEX('Прайс и заказ'!D:D,$J25)="","",INDEX('Прайс и заказ'!D:D,$J25)))</f>
      </c>
      <c r="E25" s="61" t="str">
        <f>IF($J25=0,"",IF(INDEX('Прайс и заказ'!F:F,$J25)="","",INDEX('Прайс и заказ'!F:F,$J25)))</f>
      </c>
      <c r="F25" s="62" t="str">
        <f>IF($J25=0,"",IF(INDEX('Прайс и заказ'!I:I,$J25)="","",INDEX('Прайс и заказ'!I:I,$J25)))</f>
      </c>
      <c r="G25" s="63" t="str">
        <f>IF($J25=0,"",IF(INDEX('Прайс и заказ'!K:K,$J25)="","",INDEX('Прайс и заказ'!K:K,$J25)))</f>
      </c>
      <c r="H25" s="62" t="str">
        <f>IF($J25=0,"",IF(INDEX('Прайс и заказ'!L:L,$J25)="","",INDEX('Прайс и заказ'!L:L,$J25)))</f>
      </c>
      <c r="I25" s="13" t="str">
        <f>IF($J25=0,"",IF(INDEX('Прайс и заказ'!M:M,$J25)="","",INDEX('Прайс и заказ'!M:M,$J25)))</f>
      </c>
      <c r="J25" t="str">
        <f>IFERROR(MATCH(17,'Прайс и заказ'!$N$7:$N$56,0)+6,0)</f>
      </c>
    </row>
    <row r="26" spans="1:11" customHeight="1" ht="40">
      <c r="A26" s="13" t="str">
        <f>IF($J26=0,"",IFERROR(_xlfn.IMAGE(INDEX('Прайс и заказ'!$O:$O,$J26)),""))</f>
      </c>
      <c r="B26" s="61" t="str">
        <f>IF($J26=0,"",IF(INDEX('Прайс и заказ'!B:B,$J26)="","",INDEX('Прайс и заказ'!B:B,$J26)))</f>
      </c>
      <c r="C26" s="64" t="str">
        <f>IF($J26=0,"",IF(INDEX('Прайс и заказ'!C:C,$J26)="","",INDEX('Прайс и заказ'!C:C,$J26)))</f>
      </c>
      <c r="D26" s="64" t="str">
        <f>IF($J26=0,"",IF(INDEX('Прайс и заказ'!D:D,$J26)="","",INDEX('Прайс и заказ'!D:D,$J26)))</f>
      </c>
      <c r="E26" s="61" t="str">
        <f>IF($J26=0,"",IF(INDEX('Прайс и заказ'!F:F,$J26)="","",INDEX('Прайс и заказ'!F:F,$J26)))</f>
      </c>
      <c r="F26" s="62" t="str">
        <f>IF($J26=0,"",IF(INDEX('Прайс и заказ'!I:I,$J26)="","",INDEX('Прайс и заказ'!I:I,$J26)))</f>
      </c>
      <c r="G26" s="63" t="str">
        <f>IF($J26=0,"",IF(INDEX('Прайс и заказ'!K:K,$J26)="","",INDEX('Прайс и заказ'!K:K,$J26)))</f>
      </c>
      <c r="H26" s="62" t="str">
        <f>IF($J26=0,"",IF(INDEX('Прайс и заказ'!L:L,$J26)="","",INDEX('Прайс и заказ'!L:L,$J26)))</f>
      </c>
      <c r="I26" s="13" t="str">
        <f>IF($J26=0,"",IF(INDEX('Прайс и заказ'!M:M,$J26)="","",INDEX('Прайс и заказ'!M:M,$J26)))</f>
      </c>
      <c r="J26" t="str">
        <f>IFERROR(MATCH(18,'Прайс и заказ'!$N$7:$N$56,0)+6,0)</f>
      </c>
    </row>
    <row r="27" spans="1:11" customHeight="1" ht="40">
      <c r="A27" s="13" t="str">
        <f>IF($J27=0,"",IFERROR(_xlfn.IMAGE(INDEX('Прайс и заказ'!$O:$O,$J27)),""))</f>
      </c>
      <c r="B27" s="61" t="str">
        <f>IF($J27=0,"",IF(INDEX('Прайс и заказ'!B:B,$J27)="","",INDEX('Прайс и заказ'!B:B,$J27)))</f>
      </c>
      <c r="C27" s="64" t="str">
        <f>IF($J27=0,"",IF(INDEX('Прайс и заказ'!C:C,$J27)="","",INDEX('Прайс и заказ'!C:C,$J27)))</f>
      </c>
      <c r="D27" s="64" t="str">
        <f>IF($J27=0,"",IF(INDEX('Прайс и заказ'!D:D,$J27)="","",INDEX('Прайс и заказ'!D:D,$J27)))</f>
      </c>
      <c r="E27" s="61" t="str">
        <f>IF($J27=0,"",IF(INDEX('Прайс и заказ'!F:F,$J27)="","",INDEX('Прайс и заказ'!F:F,$J27)))</f>
      </c>
      <c r="F27" s="62" t="str">
        <f>IF($J27=0,"",IF(INDEX('Прайс и заказ'!I:I,$J27)="","",INDEX('Прайс и заказ'!I:I,$J27)))</f>
      </c>
      <c r="G27" s="63" t="str">
        <f>IF($J27=0,"",IF(INDEX('Прайс и заказ'!K:K,$J27)="","",INDEX('Прайс и заказ'!K:K,$J27)))</f>
      </c>
      <c r="H27" s="62" t="str">
        <f>IF($J27=0,"",IF(INDEX('Прайс и заказ'!L:L,$J27)="","",INDEX('Прайс и заказ'!L:L,$J27)))</f>
      </c>
      <c r="I27" s="13" t="str">
        <f>IF($J27=0,"",IF(INDEX('Прайс и заказ'!M:M,$J27)="","",INDEX('Прайс и заказ'!M:M,$J27)))</f>
      </c>
      <c r="J27" t="str">
        <f>IFERROR(MATCH(19,'Прайс и заказ'!$N$7:$N$56,0)+6,0)</f>
      </c>
    </row>
    <row r="28" spans="1:11" customHeight="1" ht="40">
      <c r="A28" s="13" t="str">
        <f>IF($J28=0,"",IFERROR(_xlfn.IMAGE(INDEX('Прайс и заказ'!$O:$O,$J28)),""))</f>
      </c>
      <c r="B28" s="61" t="str">
        <f>IF($J28=0,"",IF(INDEX('Прайс и заказ'!B:B,$J28)="","",INDEX('Прайс и заказ'!B:B,$J28)))</f>
      </c>
      <c r="C28" s="64" t="str">
        <f>IF($J28=0,"",IF(INDEX('Прайс и заказ'!C:C,$J28)="","",INDEX('Прайс и заказ'!C:C,$J28)))</f>
      </c>
      <c r="D28" s="64" t="str">
        <f>IF($J28=0,"",IF(INDEX('Прайс и заказ'!D:D,$J28)="","",INDEX('Прайс и заказ'!D:D,$J28)))</f>
      </c>
      <c r="E28" s="61" t="str">
        <f>IF($J28=0,"",IF(INDEX('Прайс и заказ'!F:F,$J28)="","",INDEX('Прайс и заказ'!F:F,$J28)))</f>
      </c>
      <c r="F28" s="62" t="str">
        <f>IF($J28=0,"",IF(INDEX('Прайс и заказ'!I:I,$J28)="","",INDEX('Прайс и заказ'!I:I,$J28)))</f>
      </c>
      <c r="G28" s="63" t="str">
        <f>IF($J28=0,"",IF(INDEX('Прайс и заказ'!K:K,$J28)="","",INDEX('Прайс и заказ'!K:K,$J28)))</f>
      </c>
      <c r="H28" s="62" t="str">
        <f>IF($J28=0,"",IF(INDEX('Прайс и заказ'!L:L,$J28)="","",INDEX('Прайс и заказ'!L:L,$J28)))</f>
      </c>
      <c r="I28" s="13" t="str">
        <f>IF($J28=0,"",IF(INDEX('Прайс и заказ'!M:M,$J28)="","",INDEX('Прайс и заказ'!M:M,$J28)))</f>
      </c>
      <c r="J28" t="str">
        <f>IFERROR(MATCH(20,'Прайс и заказ'!$N$7:$N$56,0)+6,0)</f>
      </c>
    </row>
    <row r="29" spans="1:11" customHeight="1" ht="40">
      <c r="A29" s="13" t="str">
        <f>IF($J29=0,"",IFERROR(_xlfn.IMAGE(INDEX('Прайс и заказ'!$O:$O,$J29)),""))</f>
      </c>
      <c r="B29" s="61" t="str">
        <f>IF($J29=0,"",IF(INDEX('Прайс и заказ'!B:B,$J29)="","",INDEX('Прайс и заказ'!B:B,$J29)))</f>
      </c>
      <c r="C29" s="64" t="str">
        <f>IF($J29=0,"",IF(INDEX('Прайс и заказ'!C:C,$J29)="","",INDEX('Прайс и заказ'!C:C,$J29)))</f>
      </c>
      <c r="D29" s="64" t="str">
        <f>IF($J29=0,"",IF(INDEX('Прайс и заказ'!D:D,$J29)="","",INDEX('Прайс и заказ'!D:D,$J29)))</f>
      </c>
      <c r="E29" s="61" t="str">
        <f>IF($J29=0,"",IF(INDEX('Прайс и заказ'!F:F,$J29)="","",INDEX('Прайс и заказ'!F:F,$J29)))</f>
      </c>
      <c r="F29" s="62" t="str">
        <f>IF($J29=0,"",IF(INDEX('Прайс и заказ'!I:I,$J29)="","",INDEX('Прайс и заказ'!I:I,$J29)))</f>
      </c>
      <c r="G29" s="63" t="str">
        <f>IF($J29=0,"",IF(INDEX('Прайс и заказ'!K:K,$J29)="","",INDEX('Прайс и заказ'!K:K,$J29)))</f>
      </c>
      <c r="H29" s="62" t="str">
        <f>IF($J29=0,"",IF(INDEX('Прайс и заказ'!L:L,$J29)="","",INDEX('Прайс и заказ'!L:L,$J29)))</f>
      </c>
      <c r="I29" s="13" t="str">
        <f>IF($J29=0,"",IF(INDEX('Прайс и заказ'!M:M,$J29)="","",INDEX('Прайс и заказ'!M:M,$J29)))</f>
      </c>
      <c r="J29" t="str">
        <f>IFERROR(MATCH(21,'Прайс и заказ'!$N$7:$N$56,0)+6,0)</f>
      </c>
    </row>
    <row r="30" spans="1:11" customHeight="1" ht="40">
      <c r="A30" s="13" t="str">
        <f>IF($J30=0,"",IFERROR(_xlfn.IMAGE(INDEX('Прайс и заказ'!$O:$O,$J30)),""))</f>
      </c>
      <c r="B30" s="61" t="str">
        <f>IF($J30=0,"",IF(INDEX('Прайс и заказ'!B:B,$J30)="","",INDEX('Прайс и заказ'!B:B,$J30)))</f>
      </c>
      <c r="C30" s="64" t="str">
        <f>IF($J30=0,"",IF(INDEX('Прайс и заказ'!C:C,$J30)="","",INDEX('Прайс и заказ'!C:C,$J30)))</f>
      </c>
      <c r="D30" s="64" t="str">
        <f>IF($J30=0,"",IF(INDEX('Прайс и заказ'!D:D,$J30)="","",INDEX('Прайс и заказ'!D:D,$J30)))</f>
      </c>
      <c r="E30" s="61" t="str">
        <f>IF($J30=0,"",IF(INDEX('Прайс и заказ'!F:F,$J30)="","",INDEX('Прайс и заказ'!F:F,$J30)))</f>
      </c>
      <c r="F30" s="62" t="str">
        <f>IF($J30=0,"",IF(INDEX('Прайс и заказ'!I:I,$J30)="","",INDEX('Прайс и заказ'!I:I,$J30)))</f>
      </c>
      <c r="G30" s="63" t="str">
        <f>IF($J30=0,"",IF(INDEX('Прайс и заказ'!K:K,$J30)="","",INDEX('Прайс и заказ'!K:K,$J30)))</f>
      </c>
      <c r="H30" s="62" t="str">
        <f>IF($J30=0,"",IF(INDEX('Прайс и заказ'!L:L,$J30)="","",INDEX('Прайс и заказ'!L:L,$J30)))</f>
      </c>
      <c r="I30" s="13" t="str">
        <f>IF($J30=0,"",IF(INDEX('Прайс и заказ'!M:M,$J30)="","",INDEX('Прайс и заказ'!M:M,$J30)))</f>
      </c>
      <c r="J30" t="str">
        <f>IFERROR(MATCH(22,'Прайс и заказ'!$N$7:$N$56,0)+6,0)</f>
      </c>
    </row>
    <row r="31" spans="1:11" customHeight="1" ht="40">
      <c r="A31" s="13" t="str">
        <f>IF($J31=0,"",IFERROR(_xlfn.IMAGE(INDEX('Прайс и заказ'!$O:$O,$J31)),""))</f>
      </c>
      <c r="B31" s="61" t="str">
        <f>IF($J31=0,"",IF(INDEX('Прайс и заказ'!B:B,$J31)="","",INDEX('Прайс и заказ'!B:B,$J31)))</f>
      </c>
      <c r="C31" s="64" t="str">
        <f>IF($J31=0,"",IF(INDEX('Прайс и заказ'!C:C,$J31)="","",INDEX('Прайс и заказ'!C:C,$J31)))</f>
      </c>
      <c r="D31" s="64" t="str">
        <f>IF($J31=0,"",IF(INDEX('Прайс и заказ'!D:D,$J31)="","",INDEX('Прайс и заказ'!D:D,$J31)))</f>
      </c>
      <c r="E31" s="61" t="str">
        <f>IF($J31=0,"",IF(INDEX('Прайс и заказ'!F:F,$J31)="","",INDEX('Прайс и заказ'!F:F,$J31)))</f>
      </c>
      <c r="F31" s="62" t="str">
        <f>IF($J31=0,"",IF(INDEX('Прайс и заказ'!I:I,$J31)="","",INDEX('Прайс и заказ'!I:I,$J31)))</f>
      </c>
      <c r="G31" s="63" t="str">
        <f>IF($J31=0,"",IF(INDEX('Прайс и заказ'!K:K,$J31)="","",INDEX('Прайс и заказ'!K:K,$J31)))</f>
      </c>
      <c r="H31" s="62" t="str">
        <f>IF($J31=0,"",IF(INDEX('Прайс и заказ'!L:L,$J31)="","",INDEX('Прайс и заказ'!L:L,$J31)))</f>
      </c>
      <c r="I31" s="13" t="str">
        <f>IF($J31=0,"",IF(INDEX('Прайс и заказ'!M:M,$J31)="","",INDEX('Прайс и заказ'!M:M,$J31)))</f>
      </c>
      <c r="J31" t="str">
        <f>IFERROR(MATCH(23,'Прайс и заказ'!$N$7:$N$56,0)+6,0)</f>
      </c>
    </row>
    <row r="32" spans="1:11" customHeight="1" ht="40">
      <c r="A32" s="13" t="str">
        <f>IF($J32=0,"",IFERROR(_xlfn.IMAGE(INDEX('Прайс и заказ'!$O:$O,$J32)),""))</f>
      </c>
      <c r="B32" s="61" t="str">
        <f>IF($J32=0,"",IF(INDEX('Прайс и заказ'!B:B,$J32)="","",INDEX('Прайс и заказ'!B:B,$J32)))</f>
      </c>
      <c r="C32" s="64" t="str">
        <f>IF($J32=0,"",IF(INDEX('Прайс и заказ'!C:C,$J32)="","",INDEX('Прайс и заказ'!C:C,$J32)))</f>
      </c>
      <c r="D32" s="64" t="str">
        <f>IF($J32=0,"",IF(INDEX('Прайс и заказ'!D:D,$J32)="","",INDEX('Прайс и заказ'!D:D,$J32)))</f>
      </c>
      <c r="E32" s="61" t="str">
        <f>IF($J32=0,"",IF(INDEX('Прайс и заказ'!F:F,$J32)="","",INDEX('Прайс и заказ'!F:F,$J32)))</f>
      </c>
      <c r="F32" s="62" t="str">
        <f>IF($J32=0,"",IF(INDEX('Прайс и заказ'!I:I,$J32)="","",INDEX('Прайс и заказ'!I:I,$J32)))</f>
      </c>
      <c r="G32" s="63" t="str">
        <f>IF($J32=0,"",IF(INDEX('Прайс и заказ'!K:K,$J32)="","",INDEX('Прайс и заказ'!K:K,$J32)))</f>
      </c>
      <c r="H32" s="62" t="str">
        <f>IF($J32=0,"",IF(INDEX('Прайс и заказ'!L:L,$J32)="","",INDEX('Прайс и заказ'!L:L,$J32)))</f>
      </c>
      <c r="I32" s="13" t="str">
        <f>IF($J32=0,"",IF(INDEX('Прайс и заказ'!M:M,$J32)="","",INDEX('Прайс и заказ'!M:M,$J32)))</f>
      </c>
      <c r="J32" t="str">
        <f>IFERROR(MATCH(24,'Прайс и заказ'!$N$7:$N$56,0)+6,0)</f>
      </c>
    </row>
    <row r="33" spans="1:11" customHeight="1" ht="40">
      <c r="A33" s="13" t="str">
        <f>IF($J33=0,"",IFERROR(_xlfn.IMAGE(INDEX('Прайс и заказ'!$O:$O,$J33)),""))</f>
      </c>
      <c r="B33" s="61" t="str">
        <f>IF($J33=0,"",IF(INDEX('Прайс и заказ'!B:B,$J33)="","",INDEX('Прайс и заказ'!B:B,$J33)))</f>
      </c>
      <c r="C33" s="64" t="str">
        <f>IF($J33=0,"",IF(INDEX('Прайс и заказ'!C:C,$J33)="","",INDEX('Прайс и заказ'!C:C,$J33)))</f>
      </c>
      <c r="D33" s="64" t="str">
        <f>IF($J33=0,"",IF(INDEX('Прайс и заказ'!D:D,$J33)="","",INDEX('Прайс и заказ'!D:D,$J33)))</f>
      </c>
      <c r="E33" s="61" t="str">
        <f>IF($J33=0,"",IF(INDEX('Прайс и заказ'!F:F,$J33)="","",INDEX('Прайс и заказ'!F:F,$J33)))</f>
      </c>
      <c r="F33" s="62" t="str">
        <f>IF($J33=0,"",IF(INDEX('Прайс и заказ'!I:I,$J33)="","",INDEX('Прайс и заказ'!I:I,$J33)))</f>
      </c>
      <c r="G33" s="63" t="str">
        <f>IF($J33=0,"",IF(INDEX('Прайс и заказ'!K:K,$J33)="","",INDEX('Прайс и заказ'!K:K,$J33)))</f>
      </c>
      <c r="H33" s="62" t="str">
        <f>IF($J33=0,"",IF(INDEX('Прайс и заказ'!L:L,$J33)="","",INDEX('Прайс и заказ'!L:L,$J33)))</f>
      </c>
      <c r="I33" s="13" t="str">
        <f>IF($J33=0,"",IF(INDEX('Прайс и заказ'!M:M,$J33)="","",INDEX('Прайс и заказ'!M:M,$J33)))</f>
      </c>
      <c r="J33" t="str">
        <f>IFERROR(MATCH(25,'Прайс и заказ'!$N$7:$N$56,0)+6,0)</f>
      </c>
    </row>
    <row r="34" spans="1:11" customHeight="1" ht="40">
      <c r="A34" s="13" t="str">
        <f>IF($J34=0,"",IFERROR(_xlfn.IMAGE(INDEX('Прайс и заказ'!$O:$O,$J34)),""))</f>
      </c>
      <c r="B34" s="61" t="str">
        <f>IF($J34=0,"",IF(INDEX('Прайс и заказ'!B:B,$J34)="","",INDEX('Прайс и заказ'!B:B,$J34)))</f>
      </c>
      <c r="C34" s="64" t="str">
        <f>IF($J34=0,"",IF(INDEX('Прайс и заказ'!C:C,$J34)="","",INDEX('Прайс и заказ'!C:C,$J34)))</f>
      </c>
      <c r="D34" s="64" t="str">
        <f>IF($J34=0,"",IF(INDEX('Прайс и заказ'!D:D,$J34)="","",INDEX('Прайс и заказ'!D:D,$J34)))</f>
      </c>
      <c r="E34" s="61" t="str">
        <f>IF($J34=0,"",IF(INDEX('Прайс и заказ'!F:F,$J34)="","",INDEX('Прайс и заказ'!F:F,$J34)))</f>
      </c>
      <c r="F34" s="62" t="str">
        <f>IF($J34=0,"",IF(INDEX('Прайс и заказ'!I:I,$J34)="","",INDEX('Прайс и заказ'!I:I,$J34)))</f>
      </c>
      <c r="G34" s="63" t="str">
        <f>IF($J34=0,"",IF(INDEX('Прайс и заказ'!K:K,$J34)="","",INDEX('Прайс и заказ'!K:K,$J34)))</f>
      </c>
      <c r="H34" s="62" t="str">
        <f>IF($J34=0,"",IF(INDEX('Прайс и заказ'!L:L,$J34)="","",INDEX('Прайс и заказ'!L:L,$J34)))</f>
      </c>
      <c r="I34" s="13" t="str">
        <f>IF($J34=0,"",IF(INDEX('Прайс и заказ'!M:M,$J34)="","",INDEX('Прайс и заказ'!M:M,$J34)))</f>
      </c>
      <c r="J34" t="str">
        <f>IFERROR(MATCH(26,'Прайс и заказ'!$N$7:$N$56,0)+6,0)</f>
      </c>
    </row>
    <row r="35" spans="1:11" customHeight="1" ht="40">
      <c r="A35" s="13" t="str">
        <f>IF($J35=0,"",IFERROR(_xlfn.IMAGE(INDEX('Прайс и заказ'!$O:$O,$J35)),""))</f>
      </c>
      <c r="B35" s="61" t="str">
        <f>IF($J35=0,"",IF(INDEX('Прайс и заказ'!B:B,$J35)="","",INDEX('Прайс и заказ'!B:B,$J35)))</f>
      </c>
      <c r="C35" s="64" t="str">
        <f>IF($J35=0,"",IF(INDEX('Прайс и заказ'!C:C,$J35)="","",INDEX('Прайс и заказ'!C:C,$J35)))</f>
      </c>
      <c r="D35" s="64" t="str">
        <f>IF($J35=0,"",IF(INDEX('Прайс и заказ'!D:D,$J35)="","",INDEX('Прайс и заказ'!D:D,$J35)))</f>
      </c>
      <c r="E35" s="61" t="str">
        <f>IF($J35=0,"",IF(INDEX('Прайс и заказ'!F:F,$J35)="","",INDEX('Прайс и заказ'!F:F,$J35)))</f>
      </c>
      <c r="F35" s="62" t="str">
        <f>IF($J35=0,"",IF(INDEX('Прайс и заказ'!I:I,$J35)="","",INDEX('Прайс и заказ'!I:I,$J35)))</f>
      </c>
      <c r="G35" s="63" t="str">
        <f>IF($J35=0,"",IF(INDEX('Прайс и заказ'!K:K,$J35)="","",INDEX('Прайс и заказ'!K:K,$J35)))</f>
      </c>
      <c r="H35" s="62" t="str">
        <f>IF($J35=0,"",IF(INDEX('Прайс и заказ'!L:L,$J35)="","",INDEX('Прайс и заказ'!L:L,$J35)))</f>
      </c>
      <c r="I35" s="13" t="str">
        <f>IF($J35=0,"",IF(INDEX('Прайс и заказ'!M:M,$J35)="","",INDEX('Прайс и заказ'!M:M,$J35)))</f>
      </c>
      <c r="J35" t="str">
        <f>IFERROR(MATCH(27,'Прайс и заказ'!$N$7:$N$56,0)+6,0)</f>
      </c>
    </row>
    <row r="36" spans="1:11" customHeight="1" ht="40">
      <c r="A36" s="13" t="str">
        <f>IF($J36=0,"",IFERROR(_xlfn.IMAGE(INDEX('Прайс и заказ'!$O:$O,$J36)),""))</f>
      </c>
      <c r="B36" s="61" t="str">
        <f>IF($J36=0,"",IF(INDEX('Прайс и заказ'!B:B,$J36)="","",INDEX('Прайс и заказ'!B:B,$J36)))</f>
      </c>
      <c r="C36" s="64" t="str">
        <f>IF($J36=0,"",IF(INDEX('Прайс и заказ'!C:C,$J36)="","",INDEX('Прайс и заказ'!C:C,$J36)))</f>
      </c>
      <c r="D36" s="64" t="str">
        <f>IF($J36=0,"",IF(INDEX('Прайс и заказ'!D:D,$J36)="","",INDEX('Прайс и заказ'!D:D,$J36)))</f>
      </c>
      <c r="E36" s="61" t="str">
        <f>IF($J36=0,"",IF(INDEX('Прайс и заказ'!F:F,$J36)="","",INDEX('Прайс и заказ'!F:F,$J36)))</f>
      </c>
      <c r="F36" s="62" t="str">
        <f>IF($J36=0,"",IF(INDEX('Прайс и заказ'!I:I,$J36)="","",INDEX('Прайс и заказ'!I:I,$J36)))</f>
      </c>
      <c r="G36" s="63" t="str">
        <f>IF($J36=0,"",IF(INDEX('Прайс и заказ'!K:K,$J36)="","",INDEX('Прайс и заказ'!K:K,$J36)))</f>
      </c>
      <c r="H36" s="62" t="str">
        <f>IF($J36=0,"",IF(INDEX('Прайс и заказ'!L:L,$J36)="","",INDEX('Прайс и заказ'!L:L,$J36)))</f>
      </c>
      <c r="I36" s="13" t="str">
        <f>IF($J36=0,"",IF(INDEX('Прайс и заказ'!M:M,$J36)="","",INDEX('Прайс и заказ'!M:M,$J36)))</f>
      </c>
      <c r="J36" t="str">
        <f>IFERROR(MATCH(28,'Прайс и заказ'!$N$7:$N$56,0)+6,0)</f>
      </c>
    </row>
    <row r="37" spans="1:11" customHeight="1" ht="40">
      <c r="A37" s="13" t="str">
        <f>IF($J37=0,"",IFERROR(_xlfn.IMAGE(INDEX('Прайс и заказ'!$O:$O,$J37)),""))</f>
      </c>
      <c r="B37" s="61" t="str">
        <f>IF($J37=0,"",IF(INDEX('Прайс и заказ'!B:B,$J37)="","",INDEX('Прайс и заказ'!B:B,$J37)))</f>
      </c>
      <c r="C37" s="64" t="str">
        <f>IF($J37=0,"",IF(INDEX('Прайс и заказ'!C:C,$J37)="","",INDEX('Прайс и заказ'!C:C,$J37)))</f>
      </c>
      <c r="D37" s="64" t="str">
        <f>IF($J37=0,"",IF(INDEX('Прайс и заказ'!D:D,$J37)="","",INDEX('Прайс и заказ'!D:D,$J37)))</f>
      </c>
      <c r="E37" s="61" t="str">
        <f>IF($J37=0,"",IF(INDEX('Прайс и заказ'!F:F,$J37)="","",INDEX('Прайс и заказ'!F:F,$J37)))</f>
      </c>
      <c r="F37" s="62" t="str">
        <f>IF($J37=0,"",IF(INDEX('Прайс и заказ'!I:I,$J37)="","",INDEX('Прайс и заказ'!I:I,$J37)))</f>
      </c>
      <c r="G37" s="63" t="str">
        <f>IF($J37=0,"",IF(INDEX('Прайс и заказ'!K:K,$J37)="","",INDEX('Прайс и заказ'!K:K,$J37)))</f>
      </c>
      <c r="H37" s="62" t="str">
        <f>IF($J37=0,"",IF(INDEX('Прайс и заказ'!L:L,$J37)="","",INDEX('Прайс и заказ'!L:L,$J37)))</f>
      </c>
      <c r="I37" s="13" t="str">
        <f>IF($J37=0,"",IF(INDEX('Прайс и заказ'!M:M,$J37)="","",INDEX('Прайс и заказ'!M:M,$J37)))</f>
      </c>
      <c r="J37" t="str">
        <f>IFERROR(MATCH(29,'Прайс и заказ'!$N$7:$N$56,0)+6,0)</f>
      </c>
    </row>
    <row r="38" spans="1:11" customHeight="1" ht="40">
      <c r="A38" s="13" t="str">
        <f>IF($J38=0,"",IFERROR(_xlfn.IMAGE(INDEX('Прайс и заказ'!$O:$O,$J38)),""))</f>
      </c>
      <c r="B38" s="61" t="str">
        <f>IF($J38=0,"",IF(INDEX('Прайс и заказ'!B:B,$J38)="","",INDEX('Прайс и заказ'!B:B,$J38)))</f>
      </c>
      <c r="C38" s="64" t="str">
        <f>IF($J38=0,"",IF(INDEX('Прайс и заказ'!C:C,$J38)="","",INDEX('Прайс и заказ'!C:C,$J38)))</f>
      </c>
      <c r="D38" s="64" t="str">
        <f>IF($J38=0,"",IF(INDEX('Прайс и заказ'!D:D,$J38)="","",INDEX('Прайс и заказ'!D:D,$J38)))</f>
      </c>
      <c r="E38" s="61" t="str">
        <f>IF($J38=0,"",IF(INDEX('Прайс и заказ'!F:F,$J38)="","",INDEX('Прайс и заказ'!F:F,$J38)))</f>
      </c>
      <c r="F38" s="62" t="str">
        <f>IF($J38=0,"",IF(INDEX('Прайс и заказ'!I:I,$J38)="","",INDEX('Прайс и заказ'!I:I,$J38)))</f>
      </c>
      <c r="G38" s="63" t="str">
        <f>IF($J38=0,"",IF(INDEX('Прайс и заказ'!K:K,$J38)="","",INDEX('Прайс и заказ'!K:K,$J38)))</f>
      </c>
      <c r="H38" s="62" t="str">
        <f>IF($J38=0,"",IF(INDEX('Прайс и заказ'!L:L,$J38)="","",INDEX('Прайс и заказ'!L:L,$J38)))</f>
      </c>
      <c r="I38" s="13" t="str">
        <f>IF($J38=0,"",IF(INDEX('Прайс и заказ'!M:M,$J38)="","",INDEX('Прайс и заказ'!M:M,$J38)))</f>
      </c>
      <c r="J38" t="str">
        <f>IFERROR(MATCH(30,'Прайс и заказ'!$N$7:$N$56,0)+6,0)</f>
      </c>
    </row>
    <row r="39" spans="1:11" customHeight="1" ht="40">
      <c r="A39" s="13" t="str">
        <f>IF($J39=0,"",IFERROR(_xlfn.IMAGE(INDEX('Прайс и заказ'!$O:$O,$J39)),""))</f>
      </c>
      <c r="B39" s="61" t="str">
        <f>IF($J39=0,"",IF(INDEX('Прайс и заказ'!B:B,$J39)="","",INDEX('Прайс и заказ'!B:B,$J39)))</f>
      </c>
      <c r="C39" s="64" t="str">
        <f>IF($J39=0,"",IF(INDEX('Прайс и заказ'!C:C,$J39)="","",INDEX('Прайс и заказ'!C:C,$J39)))</f>
      </c>
      <c r="D39" s="64" t="str">
        <f>IF($J39=0,"",IF(INDEX('Прайс и заказ'!D:D,$J39)="","",INDEX('Прайс и заказ'!D:D,$J39)))</f>
      </c>
      <c r="E39" s="61" t="str">
        <f>IF($J39=0,"",IF(INDEX('Прайс и заказ'!F:F,$J39)="","",INDEX('Прайс и заказ'!F:F,$J39)))</f>
      </c>
      <c r="F39" s="62" t="str">
        <f>IF($J39=0,"",IF(INDEX('Прайс и заказ'!I:I,$J39)="","",INDEX('Прайс и заказ'!I:I,$J39)))</f>
      </c>
      <c r="G39" s="63" t="str">
        <f>IF($J39=0,"",IF(INDEX('Прайс и заказ'!K:K,$J39)="","",INDEX('Прайс и заказ'!K:K,$J39)))</f>
      </c>
      <c r="H39" s="62" t="str">
        <f>IF($J39=0,"",IF(INDEX('Прайс и заказ'!L:L,$J39)="","",INDEX('Прайс и заказ'!L:L,$J39)))</f>
      </c>
      <c r="I39" s="13" t="str">
        <f>IF($J39=0,"",IF(INDEX('Прайс и заказ'!M:M,$J39)="","",INDEX('Прайс и заказ'!M:M,$J39)))</f>
      </c>
      <c r="J39" t="str">
        <f>IFERROR(MATCH(31,'Прайс и заказ'!$N$7:$N$56,0)+6,0)</f>
      </c>
    </row>
    <row r="40" spans="1:11" customHeight="1" ht="40">
      <c r="A40" s="13" t="str">
        <f>IF($J40=0,"",IFERROR(_xlfn.IMAGE(INDEX('Прайс и заказ'!$O:$O,$J40)),""))</f>
      </c>
      <c r="B40" s="61" t="str">
        <f>IF($J40=0,"",IF(INDEX('Прайс и заказ'!B:B,$J40)="","",INDEX('Прайс и заказ'!B:B,$J40)))</f>
      </c>
      <c r="C40" s="64" t="str">
        <f>IF($J40=0,"",IF(INDEX('Прайс и заказ'!C:C,$J40)="","",INDEX('Прайс и заказ'!C:C,$J40)))</f>
      </c>
      <c r="D40" s="64" t="str">
        <f>IF($J40=0,"",IF(INDEX('Прайс и заказ'!D:D,$J40)="","",INDEX('Прайс и заказ'!D:D,$J40)))</f>
      </c>
      <c r="E40" s="61" t="str">
        <f>IF($J40=0,"",IF(INDEX('Прайс и заказ'!F:F,$J40)="","",INDEX('Прайс и заказ'!F:F,$J40)))</f>
      </c>
      <c r="F40" s="62" t="str">
        <f>IF($J40=0,"",IF(INDEX('Прайс и заказ'!I:I,$J40)="","",INDEX('Прайс и заказ'!I:I,$J40)))</f>
      </c>
      <c r="G40" s="63" t="str">
        <f>IF($J40=0,"",IF(INDEX('Прайс и заказ'!K:K,$J40)="","",INDEX('Прайс и заказ'!K:K,$J40)))</f>
      </c>
      <c r="H40" s="62" t="str">
        <f>IF($J40=0,"",IF(INDEX('Прайс и заказ'!L:L,$J40)="","",INDEX('Прайс и заказ'!L:L,$J40)))</f>
      </c>
      <c r="I40" s="13" t="str">
        <f>IF($J40=0,"",IF(INDEX('Прайс и заказ'!M:M,$J40)="","",INDEX('Прайс и заказ'!M:M,$J40)))</f>
      </c>
      <c r="J40" t="str">
        <f>IFERROR(MATCH(32,'Прайс и заказ'!$N$7:$N$56,0)+6,0)</f>
      </c>
    </row>
    <row r="41" spans="1:11" customHeight="1" ht="40">
      <c r="A41" s="13" t="str">
        <f>IF($J41=0,"",IFERROR(_xlfn.IMAGE(INDEX('Прайс и заказ'!$O:$O,$J41)),""))</f>
      </c>
      <c r="B41" s="61" t="str">
        <f>IF($J41=0,"",IF(INDEX('Прайс и заказ'!B:B,$J41)="","",INDEX('Прайс и заказ'!B:B,$J41)))</f>
      </c>
      <c r="C41" s="64" t="str">
        <f>IF($J41=0,"",IF(INDEX('Прайс и заказ'!C:C,$J41)="","",INDEX('Прайс и заказ'!C:C,$J41)))</f>
      </c>
      <c r="D41" s="64" t="str">
        <f>IF($J41=0,"",IF(INDEX('Прайс и заказ'!D:D,$J41)="","",INDEX('Прайс и заказ'!D:D,$J41)))</f>
      </c>
      <c r="E41" s="61" t="str">
        <f>IF($J41=0,"",IF(INDEX('Прайс и заказ'!F:F,$J41)="","",INDEX('Прайс и заказ'!F:F,$J41)))</f>
      </c>
      <c r="F41" s="62" t="str">
        <f>IF($J41=0,"",IF(INDEX('Прайс и заказ'!I:I,$J41)="","",INDEX('Прайс и заказ'!I:I,$J41)))</f>
      </c>
      <c r="G41" s="63" t="str">
        <f>IF($J41=0,"",IF(INDEX('Прайс и заказ'!K:K,$J41)="","",INDEX('Прайс и заказ'!K:K,$J41)))</f>
      </c>
      <c r="H41" s="62" t="str">
        <f>IF($J41=0,"",IF(INDEX('Прайс и заказ'!L:L,$J41)="","",INDEX('Прайс и заказ'!L:L,$J41)))</f>
      </c>
      <c r="I41" s="13" t="str">
        <f>IF($J41=0,"",IF(INDEX('Прайс и заказ'!M:M,$J41)="","",INDEX('Прайс и заказ'!M:M,$J41)))</f>
      </c>
      <c r="J41" t="str">
        <f>IFERROR(MATCH(33,'Прайс и заказ'!$N$7:$N$56,0)+6,0)</f>
      </c>
    </row>
    <row r="42" spans="1:11" customHeight="1" ht="40">
      <c r="A42" s="13" t="str">
        <f>IF($J42=0,"",IFERROR(_xlfn.IMAGE(INDEX('Прайс и заказ'!$O:$O,$J42)),""))</f>
      </c>
      <c r="B42" s="61" t="str">
        <f>IF($J42=0,"",IF(INDEX('Прайс и заказ'!B:B,$J42)="","",INDEX('Прайс и заказ'!B:B,$J42)))</f>
      </c>
      <c r="C42" s="64" t="str">
        <f>IF($J42=0,"",IF(INDEX('Прайс и заказ'!C:C,$J42)="","",INDEX('Прайс и заказ'!C:C,$J42)))</f>
      </c>
      <c r="D42" s="64" t="str">
        <f>IF($J42=0,"",IF(INDEX('Прайс и заказ'!D:D,$J42)="","",INDEX('Прайс и заказ'!D:D,$J42)))</f>
      </c>
      <c r="E42" s="61" t="str">
        <f>IF($J42=0,"",IF(INDEX('Прайс и заказ'!F:F,$J42)="","",INDEX('Прайс и заказ'!F:F,$J42)))</f>
      </c>
      <c r="F42" s="62" t="str">
        <f>IF($J42=0,"",IF(INDEX('Прайс и заказ'!I:I,$J42)="","",INDEX('Прайс и заказ'!I:I,$J42)))</f>
      </c>
      <c r="G42" s="63" t="str">
        <f>IF($J42=0,"",IF(INDEX('Прайс и заказ'!K:K,$J42)="","",INDEX('Прайс и заказ'!K:K,$J42)))</f>
      </c>
      <c r="H42" s="62" t="str">
        <f>IF($J42=0,"",IF(INDEX('Прайс и заказ'!L:L,$J42)="","",INDEX('Прайс и заказ'!L:L,$J42)))</f>
      </c>
      <c r="I42" s="13" t="str">
        <f>IF($J42=0,"",IF(INDEX('Прайс и заказ'!M:M,$J42)="","",INDEX('Прайс и заказ'!M:M,$J42)))</f>
      </c>
      <c r="J42" t="str">
        <f>IFERROR(MATCH(34,'Прайс и заказ'!$N$7:$N$56,0)+6,0)</f>
      </c>
    </row>
    <row r="43" spans="1:11" customHeight="1" ht="40">
      <c r="A43" s="13" t="str">
        <f>IF($J43=0,"",IFERROR(_xlfn.IMAGE(INDEX('Прайс и заказ'!$O:$O,$J43)),""))</f>
      </c>
      <c r="B43" s="61" t="str">
        <f>IF($J43=0,"",IF(INDEX('Прайс и заказ'!B:B,$J43)="","",INDEX('Прайс и заказ'!B:B,$J43)))</f>
      </c>
      <c r="C43" s="64" t="str">
        <f>IF($J43=0,"",IF(INDEX('Прайс и заказ'!C:C,$J43)="","",INDEX('Прайс и заказ'!C:C,$J43)))</f>
      </c>
      <c r="D43" s="64" t="str">
        <f>IF($J43=0,"",IF(INDEX('Прайс и заказ'!D:D,$J43)="","",INDEX('Прайс и заказ'!D:D,$J43)))</f>
      </c>
      <c r="E43" s="61" t="str">
        <f>IF($J43=0,"",IF(INDEX('Прайс и заказ'!F:F,$J43)="","",INDEX('Прайс и заказ'!F:F,$J43)))</f>
      </c>
      <c r="F43" s="62" t="str">
        <f>IF($J43=0,"",IF(INDEX('Прайс и заказ'!I:I,$J43)="","",INDEX('Прайс и заказ'!I:I,$J43)))</f>
      </c>
      <c r="G43" s="63" t="str">
        <f>IF($J43=0,"",IF(INDEX('Прайс и заказ'!K:K,$J43)="","",INDEX('Прайс и заказ'!K:K,$J43)))</f>
      </c>
      <c r="H43" s="62" t="str">
        <f>IF($J43=0,"",IF(INDEX('Прайс и заказ'!L:L,$J43)="","",INDEX('Прайс и заказ'!L:L,$J43)))</f>
      </c>
      <c r="I43" s="13" t="str">
        <f>IF($J43=0,"",IF(INDEX('Прайс и заказ'!M:M,$J43)="","",INDEX('Прайс и заказ'!M:M,$J43)))</f>
      </c>
      <c r="J43" t="str">
        <f>IFERROR(MATCH(35,'Прайс и заказ'!$N$7:$N$56,0)+6,0)</f>
      </c>
    </row>
    <row r="44" spans="1:11" customHeight="1" ht="40">
      <c r="A44" s="13" t="str">
        <f>IF($J44=0,"",IFERROR(_xlfn.IMAGE(INDEX('Прайс и заказ'!$O:$O,$J44)),""))</f>
      </c>
      <c r="B44" s="61" t="str">
        <f>IF($J44=0,"",IF(INDEX('Прайс и заказ'!B:B,$J44)="","",INDEX('Прайс и заказ'!B:B,$J44)))</f>
      </c>
      <c r="C44" s="64" t="str">
        <f>IF($J44=0,"",IF(INDEX('Прайс и заказ'!C:C,$J44)="","",INDEX('Прайс и заказ'!C:C,$J44)))</f>
      </c>
      <c r="D44" s="64" t="str">
        <f>IF($J44=0,"",IF(INDEX('Прайс и заказ'!D:D,$J44)="","",INDEX('Прайс и заказ'!D:D,$J44)))</f>
      </c>
      <c r="E44" s="61" t="str">
        <f>IF($J44=0,"",IF(INDEX('Прайс и заказ'!F:F,$J44)="","",INDEX('Прайс и заказ'!F:F,$J44)))</f>
      </c>
      <c r="F44" s="62" t="str">
        <f>IF($J44=0,"",IF(INDEX('Прайс и заказ'!I:I,$J44)="","",INDEX('Прайс и заказ'!I:I,$J44)))</f>
      </c>
      <c r="G44" s="63" t="str">
        <f>IF($J44=0,"",IF(INDEX('Прайс и заказ'!K:K,$J44)="","",INDEX('Прайс и заказ'!K:K,$J44)))</f>
      </c>
      <c r="H44" s="62" t="str">
        <f>IF($J44=0,"",IF(INDEX('Прайс и заказ'!L:L,$J44)="","",INDEX('Прайс и заказ'!L:L,$J44)))</f>
      </c>
      <c r="I44" s="13" t="str">
        <f>IF($J44=0,"",IF(INDEX('Прайс и заказ'!M:M,$J44)="","",INDEX('Прайс и заказ'!M:M,$J44)))</f>
      </c>
      <c r="J44" t="str">
        <f>IFERROR(MATCH(36,'Прайс и заказ'!$N$7:$N$56,0)+6,0)</f>
      </c>
    </row>
    <row r="45" spans="1:11" customHeight="1" ht="40">
      <c r="A45" s="13" t="str">
        <f>IF($J45=0,"",IFERROR(_xlfn.IMAGE(INDEX('Прайс и заказ'!$O:$O,$J45)),""))</f>
      </c>
      <c r="B45" s="61" t="str">
        <f>IF($J45=0,"",IF(INDEX('Прайс и заказ'!B:B,$J45)="","",INDEX('Прайс и заказ'!B:B,$J45)))</f>
      </c>
      <c r="C45" s="64" t="str">
        <f>IF($J45=0,"",IF(INDEX('Прайс и заказ'!C:C,$J45)="","",INDEX('Прайс и заказ'!C:C,$J45)))</f>
      </c>
      <c r="D45" s="64" t="str">
        <f>IF($J45=0,"",IF(INDEX('Прайс и заказ'!D:D,$J45)="","",INDEX('Прайс и заказ'!D:D,$J45)))</f>
      </c>
      <c r="E45" s="61" t="str">
        <f>IF($J45=0,"",IF(INDEX('Прайс и заказ'!F:F,$J45)="","",INDEX('Прайс и заказ'!F:F,$J45)))</f>
      </c>
      <c r="F45" s="62" t="str">
        <f>IF($J45=0,"",IF(INDEX('Прайс и заказ'!I:I,$J45)="","",INDEX('Прайс и заказ'!I:I,$J45)))</f>
      </c>
      <c r="G45" s="63" t="str">
        <f>IF($J45=0,"",IF(INDEX('Прайс и заказ'!K:K,$J45)="","",INDEX('Прайс и заказ'!K:K,$J45)))</f>
      </c>
      <c r="H45" s="62" t="str">
        <f>IF($J45=0,"",IF(INDEX('Прайс и заказ'!L:L,$J45)="","",INDEX('Прайс и заказ'!L:L,$J45)))</f>
      </c>
      <c r="I45" s="13" t="str">
        <f>IF($J45=0,"",IF(INDEX('Прайс и заказ'!M:M,$J45)="","",INDEX('Прайс и заказ'!M:M,$J45)))</f>
      </c>
      <c r="J45" t="str">
        <f>IFERROR(MATCH(37,'Прайс и заказ'!$N$7:$N$56,0)+6,0)</f>
      </c>
    </row>
    <row r="46" spans="1:11" customHeight="1" ht="40">
      <c r="A46" s="13" t="str">
        <f>IF($J46=0,"",IFERROR(_xlfn.IMAGE(INDEX('Прайс и заказ'!$O:$O,$J46)),""))</f>
      </c>
      <c r="B46" s="61" t="str">
        <f>IF($J46=0,"",IF(INDEX('Прайс и заказ'!B:B,$J46)="","",INDEX('Прайс и заказ'!B:B,$J46)))</f>
      </c>
      <c r="C46" s="64" t="str">
        <f>IF($J46=0,"",IF(INDEX('Прайс и заказ'!C:C,$J46)="","",INDEX('Прайс и заказ'!C:C,$J46)))</f>
      </c>
      <c r="D46" s="64" t="str">
        <f>IF($J46=0,"",IF(INDEX('Прайс и заказ'!D:D,$J46)="","",INDEX('Прайс и заказ'!D:D,$J46)))</f>
      </c>
      <c r="E46" s="61" t="str">
        <f>IF($J46=0,"",IF(INDEX('Прайс и заказ'!F:F,$J46)="","",INDEX('Прайс и заказ'!F:F,$J46)))</f>
      </c>
      <c r="F46" s="62" t="str">
        <f>IF($J46=0,"",IF(INDEX('Прайс и заказ'!I:I,$J46)="","",INDEX('Прайс и заказ'!I:I,$J46)))</f>
      </c>
      <c r="G46" s="63" t="str">
        <f>IF($J46=0,"",IF(INDEX('Прайс и заказ'!K:K,$J46)="","",INDEX('Прайс и заказ'!K:K,$J46)))</f>
      </c>
      <c r="H46" s="62" t="str">
        <f>IF($J46=0,"",IF(INDEX('Прайс и заказ'!L:L,$J46)="","",INDEX('Прайс и заказ'!L:L,$J46)))</f>
      </c>
      <c r="I46" s="13" t="str">
        <f>IF($J46=0,"",IF(INDEX('Прайс и заказ'!M:M,$J46)="","",INDEX('Прайс и заказ'!M:M,$J46)))</f>
      </c>
      <c r="J46" t="str">
        <f>IFERROR(MATCH(38,'Прайс и заказ'!$N$7:$N$56,0)+6,0)</f>
      </c>
    </row>
    <row r="47" spans="1:11" customHeight="1" ht="40">
      <c r="A47" s="13" t="str">
        <f>IF($J47=0,"",IFERROR(_xlfn.IMAGE(INDEX('Прайс и заказ'!$O:$O,$J47)),""))</f>
      </c>
      <c r="B47" s="61" t="str">
        <f>IF($J47=0,"",IF(INDEX('Прайс и заказ'!B:B,$J47)="","",INDEX('Прайс и заказ'!B:B,$J47)))</f>
      </c>
      <c r="C47" s="64" t="str">
        <f>IF($J47=0,"",IF(INDEX('Прайс и заказ'!C:C,$J47)="","",INDEX('Прайс и заказ'!C:C,$J47)))</f>
      </c>
      <c r="D47" s="64" t="str">
        <f>IF($J47=0,"",IF(INDEX('Прайс и заказ'!D:D,$J47)="","",INDEX('Прайс и заказ'!D:D,$J47)))</f>
      </c>
      <c r="E47" s="61" t="str">
        <f>IF($J47=0,"",IF(INDEX('Прайс и заказ'!F:F,$J47)="","",INDEX('Прайс и заказ'!F:F,$J47)))</f>
      </c>
      <c r="F47" s="62" t="str">
        <f>IF($J47=0,"",IF(INDEX('Прайс и заказ'!I:I,$J47)="","",INDEX('Прайс и заказ'!I:I,$J47)))</f>
      </c>
      <c r="G47" s="63" t="str">
        <f>IF($J47=0,"",IF(INDEX('Прайс и заказ'!K:K,$J47)="","",INDEX('Прайс и заказ'!K:K,$J47)))</f>
      </c>
      <c r="H47" s="62" t="str">
        <f>IF($J47=0,"",IF(INDEX('Прайс и заказ'!L:L,$J47)="","",INDEX('Прайс и заказ'!L:L,$J47)))</f>
      </c>
      <c r="I47" s="13" t="str">
        <f>IF($J47=0,"",IF(INDEX('Прайс и заказ'!M:M,$J47)="","",INDEX('Прайс и заказ'!M:M,$J47)))</f>
      </c>
      <c r="J47" t="str">
        <f>IFERROR(MATCH(39,'Прайс и заказ'!$N$7:$N$56,0)+6,0)</f>
      </c>
    </row>
    <row r="48" spans="1:11" customHeight="1" ht="40">
      <c r="A48" s="13" t="str">
        <f>IF($J48=0,"",IFERROR(_xlfn.IMAGE(INDEX('Прайс и заказ'!$O:$O,$J48)),""))</f>
      </c>
      <c r="B48" s="61" t="str">
        <f>IF($J48=0,"",IF(INDEX('Прайс и заказ'!B:B,$J48)="","",INDEX('Прайс и заказ'!B:B,$J48)))</f>
      </c>
      <c r="C48" s="64" t="str">
        <f>IF($J48=0,"",IF(INDEX('Прайс и заказ'!C:C,$J48)="","",INDEX('Прайс и заказ'!C:C,$J48)))</f>
      </c>
      <c r="D48" s="64" t="str">
        <f>IF($J48=0,"",IF(INDEX('Прайс и заказ'!D:D,$J48)="","",INDEX('Прайс и заказ'!D:D,$J48)))</f>
      </c>
      <c r="E48" s="61" t="str">
        <f>IF($J48=0,"",IF(INDEX('Прайс и заказ'!F:F,$J48)="","",INDEX('Прайс и заказ'!F:F,$J48)))</f>
      </c>
      <c r="F48" s="62" t="str">
        <f>IF($J48=0,"",IF(INDEX('Прайс и заказ'!I:I,$J48)="","",INDEX('Прайс и заказ'!I:I,$J48)))</f>
      </c>
      <c r="G48" s="63" t="str">
        <f>IF($J48=0,"",IF(INDEX('Прайс и заказ'!K:K,$J48)="","",INDEX('Прайс и заказ'!K:K,$J48)))</f>
      </c>
      <c r="H48" s="62" t="str">
        <f>IF($J48=0,"",IF(INDEX('Прайс и заказ'!L:L,$J48)="","",INDEX('Прайс и заказ'!L:L,$J48)))</f>
      </c>
      <c r="I48" s="13" t="str">
        <f>IF($J48=0,"",IF(INDEX('Прайс и заказ'!M:M,$J48)="","",INDEX('Прайс и заказ'!M:M,$J48)))</f>
      </c>
      <c r="J48" t="str">
        <f>IFERROR(MATCH(40,'Прайс и заказ'!$N$7:$N$56,0)+6,0)</f>
      </c>
    </row>
    <row r="49" spans="1:11" customHeight="1" ht="40">
      <c r="A49" s="13" t="str">
        <f>IF($J49=0,"",IFERROR(_xlfn.IMAGE(INDEX('Прайс и заказ'!$O:$O,$J49)),""))</f>
      </c>
      <c r="B49" s="61" t="str">
        <f>IF($J49=0,"",IF(INDEX('Прайс и заказ'!B:B,$J49)="","",INDEX('Прайс и заказ'!B:B,$J49)))</f>
      </c>
      <c r="C49" s="64" t="str">
        <f>IF($J49=0,"",IF(INDEX('Прайс и заказ'!C:C,$J49)="","",INDEX('Прайс и заказ'!C:C,$J49)))</f>
      </c>
      <c r="D49" s="64" t="str">
        <f>IF($J49=0,"",IF(INDEX('Прайс и заказ'!D:D,$J49)="","",INDEX('Прайс и заказ'!D:D,$J49)))</f>
      </c>
      <c r="E49" s="61" t="str">
        <f>IF($J49=0,"",IF(INDEX('Прайс и заказ'!F:F,$J49)="","",INDEX('Прайс и заказ'!F:F,$J49)))</f>
      </c>
      <c r="F49" s="62" t="str">
        <f>IF($J49=0,"",IF(INDEX('Прайс и заказ'!I:I,$J49)="","",INDEX('Прайс и заказ'!I:I,$J49)))</f>
      </c>
      <c r="G49" s="63" t="str">
        <f>IF($J49=0,"",IF(INDEX('Прайс и заказ'!K:K,$J49)="","",INDEX('Прайс и заказ'!K:K,$J49)))</f>
      </c>
      <c r="H49" s="62" t="str">
        <f>IF($J49=0,"",IF(INDEX('Прайс и заказ'!L:L,$J49)="","",INDEX('Прайс и заказ'!L:L,$J49)))</f>
      </c>
      <c r="I49" s="13" t="str">
        <f>IF($J49=0,"",IF(INDEX('Прайс и заказ'!M:M,$J49)="","",INDEX('Прайс и заказ'!M:M,$J49)))</f>
      </c>
      <c r="J49" t="str">
        <f>IFERROR(MATCH(41,'Прайс и заказ'!$N$7:$N$56,0)+6,0)</f>
      </c>
    </row>
    <row r="50" spans="1:11" customHeight="1" ht="40">
      <c r="A50" s="13" t="str">
        <f>IF($J50=0,"",IFERROR(_xlfn.IMAGE(INDEX('Прайс и заказ'!$O:$O,$J50)),""))</f>
      </c>
      <c r="B50" s="61" t="str">
        <f>IF($J50=0,"",IF(INDEX('Прайс и заказ'!B:B,$J50)="","",INDEX('Прайс и заказ'!B:B,$J50)))</f>
      </c>
      <c r="C50" s="64" t="str">
        <f>IF($J50=0,"",IF(INDEX('Прайс и заказ'!C:C,$J50)="","",INDEX('Прайс и заказ'!C:C,$J50)))</f>
      </c>
      <c r="D50" s="64" t="str">
        <f>IF($J50=0,"",IF(INDEX('Прайс и заказ'!D:D,$J50)="","",INDEX('Прайс и заказ'!D:D,$J50)))</f>
      </c>
      <c r="E50" s="61" t="str">
        <f>IF($J50=0,"",IF(INDEX('Прайс и заказ'!F:F,$J50)="","",INDEX('Прайс и заказ'!F:F,$J50)))</f>
      </c>
      <c r="F50" s="62" t="str">
        <f>IF($J50=0,"",IF(INDEX('Прайс и заказ'!I:I,$J50)="","",INDEX('Прайс и заказ'!I:I,$J50)))</f>
      </c>
      <c r="G50" s="63" t="str">
        <f>IF($J50=0,"",IF(INDEX('Прайс и заказ'!K:K,$J50)="","",INDEX('Прайс и заказ'!K:K,$J50)))</f>
      </c>
      <c r="H50" s="62" t="str">
        <f>IF($J50=0,"",IF(INDEX('Прайс и заказ'!L:L,$J50)="","",INDEX('Прайс и заказ'!L:L,$J50)))</f>
      </c>
      <c r="I50" s="13" t="str">
        <f>IF($J50=0,"",IF(INDEX('Прайс и заказ'!M:M,$J50)="","",INDEX('Прайс и заказ'!M:M,$J50)))</f>
      </c>
      <c r="J50" t="str">
        <f>IFERROR(MATCH(42,'Прайс и заказ'!$N$7:$N$56,0)+6,0)</f>
      </c>
    </row>
    <row r="51" spans="1:11" customHeight="1" ht="40">
      <c r="A51" s="13" t="str">
        <f>IF($J51=0,"",IFERROR(_xlfn.IMAGE(INDEX('Прайс и заказ'!$O:$O,$J51)),""))</f>
      </c>
      <c r="B51" s="61" t="str">
        <f>IF($J51=0,"",IF(INDEX('Прайс и заказ'!B:B,$J51)="","",INDEX('Прайс и заказ'!B:B,$J51)))</f>
      </c>
      <c r="C51" s="64" t="str">
        <f>IF($J51=0,"",IF(INDEX('Прайс и заказ'!C:C,$J51)="","",INDEX('Прайс и заказ'!C:C,$J51)))</f>
      </c>
      <c r="D51" s="64" t="str">
        <f>IF($J51=0,"",IF(INDEX('Прайс и заказ'!D:D,$J51)="","",INDEX('Прайс и заказ'!D:D,$J51)))</f>
      </c>
      <c r="E51" s="61" t="str">
        <f>IF($J51=0,"",IF(INDEX('Прайс и заказ'!F:F,$J51)="","",INDEX('Прайс и заказ'!F:F,$J51)))</f>
      </c>
      <c r="F51" s="62" t="str">
        <f>IF($J51=0,"",IF(INDEX('Прайс и заказ'!I:I,$J51)="","",INDEX('Прайс и заказ'!I:I,$J51)))</f>
      </c>
      <c r="G51" s="63" t="str">
        <f>IF($J51=0,"",IF(INDEX('Прайс и заказ'!K:K,$J51)="","",INDEX('Прайс и заказ'!K:K,$J51)))</f>
      </c>
      <c r="H51" s="62" t="str">
        <f>IF($J51=0,"",IF(INDEX('Прайс и заказ'!L:L,$J51)="","",INDEX('Прайс и заказ'!L:L,$J51)))</f>
      </c>
      <c r="I51" s="13" t="str">
        <f>IF($J51=0,"",IF(INDEX('Прайс и заказ'!M:M,$J51)="","",INDEX('Прайс и заказ'!M:M,$J51)))</f>
      </c>
      <c r="J51" t="str">
        <f>IFERROR(MATCH(43,'Прайс и заказ'!$N$7:$N$56,0)+6,0)</f>
      </c>
    </row>
    <row r="52" spans="1:11" customHeight="1" ht="40">
      <c r="A52" s="13" t="str">
        <f>IF($J52=0,"",IFERROR(_xlfn.IMAGE(INDEX('Прайс и заказ'!$O:$O,$J52)),""))</f>
      </c>
      <c r="B52" s="61" t="str">
        <f>IF($J52=0,"",IF(INDEX('Прайс и заказ'!B:B,$J52)="","",INDEX('Прайс и заказ'!B:B,$J52)))</f>
      </c>
      <c r="C52" s="64" t="str">
        <f>IF($J52=0,"",IF(INDEX('Прайс и заказ'!C:C,$J52)="","",INDEX('Прайс и заказ'!C:C,$J52)))</f>
      </c>
      <c r="D52" s="64" t="str">
        <f>IF($J52=0,"",IF(INDEX('Прайс и заказ'!D:D,$J52)="","",INDEX('Прайс и заказ'!D:D,$J52)))</f>
      </c>
      <c r="E52" s="61" t="str">
        <f>IF($J52=0,"",IF(INDEX('Прайс и заказ'!F:F,$J52)="","",INDEX('Прайс и заказ'!F:F,$J52)))</f>
      </c>
      <c r="F52" s="62" t="str">
        <f>IF($J52=0,"",IF(INDEX('Прайс и заказ'!I:I,$J52)="","",INDEX('Прайс и заказ'!I:I,$J52)))</f>
      </c>
      <c r="G52" s="63" t="str">
        <f>IF($J52=0,"",IF(INDEX('Прайс и заказ'!K:K,$J52)="","",INDEX('Прайс и заказ'!K:K,$J52)))</f>
      </c>
      <c r="H52" s="62" t="str">
        <f>IF($J52=0,"",IF(INDEX('Прайс и заказ'!L:L,$J52)="","",INDEX('Прайс и заказ'!L:L,$J52)))</f>
      </c>
      <c r="I52" s="13" t="str">
        <f>IF($J52=0,"",IF(INDEX('Прайс и заказ'!M:M,$J52)="","",INDEX('Прайс и заказ'!M:M,$J52)))</f>
      </c>
      <c r="J52" t="str">
        <f>IFERROR(MATCH(44,'Прайс и заказ'!$N$7:$N$56,0)+6,0)</f>
      </c>
    </row>
    <row r="53" spans="1:11" customHeight="1" ht="40">
      <c r="A53" s="13" t="str">
        <f>IF($J53=0,"",IFERROR(_xlfn.IMAGE(INDEX('Прайс и заказ'!$O:$O,$J53)),""))</f>
      </c>
      <c r="B53" s="61" t="str">
        <f>IF($J53=0,"",IF(INDEX('Прайс и заказ'!B:B,$J53)="","",INDEX('Прайс и заказ'!B:B,$J53)))</f>
      </c>
      <c r="C53" s="64" t="str">
        <f>IF($J53=0,"",IF(INDEX('Прайс и заказ'!C:C,$J53)="","",INDEX('Прайс и заказ'!C:C,$J53)))</f>
      </c>
      <c r="D53" s="64" t="str">
        <f>IF($J53=0,"",IF(INDEX('Прайс и заказ'!D:D,$J53)="","",INDEX('Прайс и заказ'!D:D,$J53)))</f>
      </c>
      <c r="E53" s="61" t="str">
        <f>IF($J53=0,"",IF(INDEX('Прайс и заказ'!F:F,$J53)="","",INDEX('Прайс и заказ'!F:F,$J53)))</f>
      </c>
      <c r="F53" s="62" t="str">
        <f>IF($J53=0,"",IF(INDEX('Прайс и заказ'!I:I,$J53)="","",INDEX('Прайс и заказ'!I:I,$J53)))</f>
      </c>
      <c r="G53" s="63" t="str">
        <f>IF($J53=0,"",IF(INDEX('Прайс и заказ'!K:K,$J53)="","",INDEX('Прайс и заказ'!K:K,$J53)))</f>
      </c>
      <c r="H53" s="62" t="str">
        <f>IF($J53=0,"",IF(INDEX('Прайс и заказ'!L:L,$J53)="","",INDEX('Прайс и заказ'!L:L,$J53)))</f>
      </c>
      <c r="I53" s="13" t="str">
        <f>IF($J53=0,"",IF(INDEX('Прайс и заказ'!M:M,$J53)="","",INDEX('Прайс и заказ'!M:M,$J53)))</f>
      </c>
      <c r="J53" t="str">
        <f>IFERROR(MATCH(45,'Прайс и заказ'!$N$7:$N$56,0)+6,0)</f>
      </c>
    </row>
    <row r="54" spans="1:11" customHeight="1" ht="40">
      <c r="A54" s="13" t="str">
        <f>IF($J54=0,"",IFERROR(_xlfn.IMAGE(INDEX('Прайс и заказ'!$O:$O,$J54)),""))</f>
      </c>
      <c r="B54" s="61" t="str">
        <f>IF($J54=0,"",IF(INDEX('Прайс и заказ'!B:B,$J54)="","",INDEX('Прайс и заказ'!B:B,$J54)))</f>
      </c>
      <c r="C54" s="64" t="str">
        <f>IF($J54=0,"",IF(INDEX('Прайс и заказ'!C:C,$J54)="","",INDEX('Прайс и заказ'!C:C,$J54)))</f>
      </c>
      <c r="D54" s="64" t="str">
        <f>IF($J54=0,"",IF(INDEX('Прайс и заказ'!D:D,$J54)="","",INDEX('Прайс и заказ'!D:D,$J54)))</f>
      </c>
      <c r="E54" s="61" t="str">
        <f>IF($J54=0,"",IF(INDEX('Прайс и заказ'!F:F,$J54)="","",INDEX('Прайс и заказ'!F:F,$J54)))</f>
      </c>
      <c r="F54" s="62" t="str">
        <f>IF($J54=0,"",IF(INDEX('Прайс и заказ'!I:I,$J54)="","",INDEX('Прайс и заказ'!I:I,$J54)))</f>
      </c>
      <c r="G54" s="63" t="str">
        <f>IF($J54=0,"",IF(INDEX('Прайс и заказ'!K:K,$J54)="","",INDEX('Прайс и заказ'!K:K,$J54)))</f>
      </c>
      <c r="H54" s="62" t="str">
        <f>IF($J54=0,"",IF(INDEX('Прайс и заказ'!L:L,$J54)="","",INDEX('Прайс и заказ'!L:L,$J54)))</f>
      </c>
      <c r="I54" s="13" t="str">
        <f>IF($J54=0,"",IF(INDEX('Прайс и заказ'!M:M,$J54)="","",INDEX('Прайс и заказ'!M:M,$J54)))</f>
      </c>
      <c r="J54" t="str">
        <f>IFERROR(MATCH(46,'Прайс и заказ'!$N$7:$N$56,0)+6,0)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54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Прайс и заказ</vt:lpstr>
      <vt:lpstr>Ваш заказ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2026-09-21T13:51:53+04:00</dcterms:created>
  <dcterms:modified xsi:type="dcterms:W3CDTF">2026-09-21T13:51:53+04:00</dcterms:modified>
  <dc:title>Прайс-лист LavrPack — Фоамиран</dc:title>
  <dc:description>Сформировано на www.test.lavrpack.ru 21.09.2026 13:51</dc:description>
  <dc:subject/>
  <cp:keywords/>
  <cp:category/>
</cp:coreProperties>
</file>